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Planning policy\Annual monitoring report\AMR 2019\Website writeup\AMR - Housing facts and figures (2004 - 2020)\"/>
    </mc:Choice>
  </mc:AlternateContent>
  <bookViews>
    <workbookView xWindow="0" yWindow="0" windowWidth="28800" windowHeight="10920" firstSheet="4" activeTab="9"/>
  </bookViews>
  <sheets>
    <sheet name="Note" sheetId="1" r:id="rId1"/>
    <sheet name="1. overall by tenure" sheetId="2" r:id="rId2"/>
    <sheet name="2. family homes" sheetId="10" r:id="rId3"/>
    <sheet name="3. major development" sheetId="4" r:id="rId4"/>
    <sheet name="4. minor development" sheetId="5" r:id="rId5"/>
    <sheet name="5. unit type" sheetId="9" r:id="rId6"/>
    <sheet name="6. Development type" sheetId="8" r:id="rId7"/>
    <sheet name="7. Others" sheetId="7" r:id="rId8"/>
    <sheet name="8. non self-contained" sheetId="6" r:id="rId9"/>
    <sheet name="9. empty homes back into use" sheetId="14" r:id="rId10"/>
  </sheets>
  <definedNames>
    <definedName name="_xlnm.Print_Area" localSheetId="1">'1. overall by tenure'!$A$1:$J$53</definedName>
    <definedName name="_xlnm.Print_Area" localSheetId="2">'2. family homes'!$A$1:$L$51</definedName>
    <definedName name="_xlnm.Print_Area" localSheetId="3">'3. major development'!$A$1:$K$50</definedName>
    <definedName name="_xlnm.Print_Area" localSheetId="4">'4. minor development'!$A$1:$R$26</definedName>
    <definedName name="_xlnm.Print_Area" localSheetId="5">'5. unit type'!$A$1:$H$46</definedName>
    <definedName name="_xlnm.Print_Area" localSheetId="6">'6. Development type'!$A$1:$G$48</definedName>
    <definedName name="_xlnm.Print_Area" localSheetId="7">'7. Others'!$A$1:$K$26</definedName>
    <definedName name="_xlnm.Print_Area" localSheetId="8">'8. non self-contained'!$A$1:$E$24</definedName>
    <definedName name="_xlnm.Print_Area" localSheetId="0">Note!$A$1:$M$42</definedName>
  </definedNames>
  <calcPr calcId="162913"/>
</workbook>
</file>

<file path=xl/calcChain.xml><?xml version="1.0" encoding="utf-8"?>
<calcChain xmlns="http://schemas.openxmlformats.org/spreadsheetml/2006/main">
  <c r="B23" i="7" l="1"/>
  <c r="B44" i="8"/>
  <c r="B44" i="9"/>
  <c r="H47" i="4"/>
  <c r="H24" i="4"/>
  <c r="D23" i="10"/>
  <c r="G23" i="10"/>
  <c r="F23" i="10"/>
  <c r="B23" i="10"/>
  <c r="C47" i="10"/>
  <c r="D47" i="10"/>
  <c r="H47" i="10"/>
  <c r="F47" i="10"/>
  <c r="B47" i="10"/>
  <c r="C50" i="2"/>
  <c r="B50" i="2"/>
  <c r="F47" i="4" l="1"/>
  <c r="D47" i="4"/>
  <c r="C23" i="7" l="1"/>
  <c r="B22" i="8" l="1"/>
  <c r="E44" i="9"/>
  <c r="E22" i="9"/>
  <c r="B22" i="9"/>
  <c r="G47" i="4"/>
  <c r="B47" i="4"/>
  <c r="G24" i="4"/>
  <c r="F24" i="4"/>
  <c r="D24" i="4"/>
  <c r="C24" i="4"/>
  <c r="B24" i="4"/>
  <c r="G25" i="2"/>
  <c r="F25" i="2"/>
  <c r="E25" i="2"/>
  <c r="C25" i="2"/>
  <c r="G50" i="2"/>
  <c r="F50" i="2"/>
  <c r="E50" i="2"/>
  <c r="B24" i="14"/>
  <c r="B23" i="14"/>
  <c r="D50" i="2" l="1"/>
  <c r="E23" i="6"/>
  <c r="D23" i="6"/>
  <c r="C23" i="6"/>
  <c r="B23" i="6"/>
  <c r="G44" i="8"/>
  <c r="G45" i="8" s="1"/>
  <c r="F45" i="8"/>
  <c r="E45" i="8"/>
  <c r="D45" i="8"/>
  <c r="C45" i="8"/>
  <c r="B45" i="8"/>
  <c r="D46" i="9"/>
  <c r="F45" i="9"/>
  <c r="F46" i="9" s="1"/>
  <c r="G44" i="9"/>
  <c r="G45" i="9" s="1"/>
  <c r="G46" i="9" s="1"/>
  <c r="E45" i="9"/>
  <c r="E46" i="9" s="1"/>
  <c r="D45" i="9"/>
  <c r="C45" i="9"/>
  <c r="C46" i="9" s="1"/>
  <c r="B45" i="9"/>
  <c r="B46" i="9" s="1"/>
  <c r="D24" i="5"/>
  <c r="E47" i="4"/>
  <c r="C47" i="4" s="1"/>
  <c r="H48" i="4"/>
  <c r="F48" i="4"/>
  <c r="D48" i="4"/>
  <c r="B48" i="4" l="1"/>
  <c r="F51" i="2"/>
  <c r="F52" i="2" s="1"/>
  <c r="E51" i="2"/>
  <c r="E52" i="2" s="1"/>
  <c r="C51" i="2"/>
  <c r="C52" i="2" s="1"/>
  <c r="B51" i="2"/>
  <c r="B52" i="2" s="1"/>
  <c r="D51" i="2"/>
  <c r="D52" i="2" s="1"/>
  <c r="G51" i="2"/>
  <c r="G52" i="2" s="1"/>
  <c r="B24" i="7"/>
  <c r="C24" i="7"/>
  <c r="C24" i="8" l="1"/>
  <c r="D24" i="8"/>
  <c r="E24" i="8"/>
  <c r="F24" i="8"/>
  <c r="G22" i="8"/>
  <c r="G23" i="8" s="1"/>
  <c r="G24" i="8" s="1"/>
  <c r="F23" i="8"/>
  <c r="E23" i="8"/>
  <c r="D23" i="8"/>
  <c r="C23" i="8"/>
  <c r="B23" i="8"/>
  <c r="B24" i="8" s="1"/>
  <c r="C24" i="9"/>
  <c r="D24" i="9"/>
  <c r="E24" i="9"/>
  <c r="F24" i="9"/>
  <c r="F23" i="9"/>
  <c r="G22" i="9"/>
  <c r="G23" i="9" s="1"/>
  <c r="G24" i="9" s="1"/>
  <c r="E23" i="9"/>
  <c r="D23" i="9"/>
  <c r="C23" i="9"/>
  <c r="B23" i="9"/>
  <c r="B24" i="9" s="1"/>
  <c r="C24" i="5"/>
  <c r="B24" i="5"/>
  <c r="D26" i="4"/>
  <c r="F26" i="4"/>
  <c r="I26" i="4"/>
  <c r="J26" i="4"/>
  <c r="K26" i="4"/>
  <c r="K25" i="4"/>
  <c r="J25" i="4"/>
  <c r="I25" i="4"/>
  <c r="H25" i="4"/>
  <c r="H26" i="4" s="1"/>
  <c r="E24" i="4"/>
  <c r="E25" i="4" s="1"/>
  <c r="E26" i="4" s="1"/>
  <c r="D25" i="4"/>
  <c r="F25" i="4"/>
  <c r="G25" i="4"/>
  <c r="G26" i="4" s="1"/>
  <c r="C25" i="4"/>
  <c r="C26" i="4" s="1"/>
  <c r="B25" i="4"/>
  <c r="G49" i="10"/>
  <c r="I49" i="10"/>
  <c r="J49" i="10"/>
  <c r="K49" i="10"/>
  <c r="B48" i="10"/>
  <c r="B49" i="10" s="1"/>
  <c r="K48" i="10"/>
  <c r="J48" i="10"/>
  <c r="I48" i="10"/>
  <c r="H48" i="10"/>
  <c r="H49" i="10" s="1"/>
  <c r="G48" i="10"/>
  <c r="E47" i="10"/>
  <c r="E48" i="10" s="1"/>
  <c r="E49" i="10" s="1"/>
  <c r="F48" i="10"/>
  <c r="F49" i="10" s="1"/>
  <c r="D48" i="10"/>
  <c r="D49" i="10" s="1"/>
  <c r="C48" i="10"/>
  <c r="C49" i="10" s="1"/>
  <c r="E25" i="10"/>
  <c r="F24" i="10"/>
  <c r="F25" i="10" s="1"/>
  <c r="C23" i="10"/>
  <c r="D24" i="10"/>
  <c r="D25" i="10" s="1"/>
  <c r="E24" i="10"/>
  <c r="G24" i="10"/>
  <c r="G25" i="10" s="1"/>
  <c r="B24" i="10"/>
  <c r="B25" i="10" s="1"/>
  <c r="F27" i="2"/>
  <c r="G26" i="2"/>
  <c r="G27" i="2" s="1"/>
  <c r="D25" i="2"/>
  <c r="B25" i="2" s="1"/>
  <c r="B26" i="2" s="1"/>
  <c r="B27" i="2" s="1"/>
  <c r="E26" i="2"/>
  <c r="E27" i="2" s="1"/>
  <c r="F26" i="2"/>
  <c r="C26" i="2"/>
  <c r="C27" i="2" s="1"/>
  <c r="D26" i="2" l="1"/>
  <c r="D27" i="2" s="1"/>
  <c r="E48" i="4"/>
  <c r="C48" i="4"/>
  <c r="C9" i="10" l="1"/>
  <c r="C24" i="10" s="1"/>
  <c r="C25" i="10" s="1"/>
  <c r="C10" i="10"/>
  <c r="C11" i="10"/>
  <c r="C12" i="10"/>
  <c r="C13" i="10"/>
  <c r="C14" i="10"/>
  <c r="C15" i="10"/>
  <c r="C16" i="10"/>
  <c r="C17" i="10"/>
  <c r="C18" i="10"/>
  <c r="C19" i="10"/>
  <c r="C20" i="10"/>
  <c r="C21" i="10"/>
  <c r="C22" i="10"/>
  <c r="C8" i="10"/>
  <c r="G43" i="9" l="1"/>
  <c r="G42" i="9"/>
  <c r="G41" i="9"/>
  <c r="G40" i="9"/>
  <c r="G39" i="9"/>
  <c r="G38" i="9"/>
  <c r="G37" i="9"/>
  <c r="G36" i="9"/>
  <c r="G35" i="9"/>
  <c r="G34" i="9"/>
  <c r="G33" i="9"/>
  <c r="G32" i="9"/>
  <c r="G31" i="9"/>
  <c r="G30" i="9"/>
  <c r="G29" i="9"/>
  <c r="G21" i="9"/>
  <c r="G20" i="9"/>
  <c r="G19" i="9"/>
  <c r="G18" i="9"/>
  <c r="G17" i="9"/>
  <c r="G16" i="9"/>
  <c r="G15" i="9"/>
  <c r="G14" i="9"/>
  <c r="G13" i="9"/>
  <c r="G12" i="9"/>
  <c r="G11" i="9"/>
  <c r="G10" i="9"/>
  <c r="G9" i="9"/>
  <c r="G8" i="9"/>
  <c r="G7" i="9"/>
  <c r="E46" i="8"/>
  <c r="C25" i="7"/>
  <c r="B25" i="7"/>
  <c r="E24" i="6"/>
  <c r="D24" i="6"/>
  <c r="C24" i="6"/>
  <c r="B24" i="6"/>
  <c r="D25" i="5"/>
  <c r="C25" i="5"/>
  <c r="B25" i="5"/>
  <c r="G47" i="8" l="1"/>
  <c r="B25" i="8"/>
  <c r="D47" i="9"/>
  <c r="F25" i="8"/>
  <c r="C25" i="8"/>
  <c r="B46" i="8"/>
  <c r="C46" i="8"/>
  <c r="D46" i="8"/>
  <c r="F46" i="8"/>
  <c r="E47" i="9" l="1"/>
  <c r="C47" i="9"/>
  <c r="G47" i="9"/>
  <c r="F47" i="9"/>
  <c r="B47" i="9"/>
  <c r="D47" i="8"/>
  <c r="C47" i="8"/>
  <c r="F47" i="8"/>
  <c r="E47" i="8"/>
  <c r="B47" i="8"/>
  <c r="G46" i="8"/>
  <c r="D25" i="8"/>
  <c r="E25" i="8"/>
  <c r="G25" i="8"/>
  <c r="G25" i="9"/>
  <c r="E25" i="9"/>
  <c r="B25" i="9"/>
  <c r="C25" i="9"/>
  <c r="D25" i="9"/>
  <c r="F25" i="9"/>
  <c r="K48" i="4"/>
  <c r="J48" i="4"/>
  <c r="J49" i="4" s="1"/>
  <c r="I48" i="4"/>
  <c r="H49" i="4"/>
  <c r="G48" i="4"/>
  <c r="F49" i="4"/>
  <c r="D49" i="4"/>
  <c r="I27" i="4"/>
  <c r="G27" i="4" l="1"/>
  <c r="G50" i="4"/>
  <c r="I50" i="4"/>
  <c r="K50" i="4"/>
  <c r="K27" i="4"/>
  <c r="F51" i="10"/>
  <c r="B50" i="10"/>
  <c r="G51" i="10"/>
  <c r="K51" i="10"/>
  <c r="E51" i="10"/>
  <c r="C26" i="10"/>
  <c r="G26" i="10"/>
  <c r="F26" i="10"/>
  <c r="E26" i="10"/>
  <c r="D27" i="4"/>
  <c r="J27" i="4"/>
  <c r="D50" i="4"/>
  <c r="G49" i="4"/>
  <c r="I49" i="4"/>
  <c r="K49" i="4"/>
  <c r="J50" i="4"/>
  <c r="F27" i="4"/>
  <c r="C49" i="4"/>
  <c r="F50" i="4"/>
  <c r="H27" i="4"/>
  <c r="H50" i="4"/>
  <c r="C27" i="4"/>
  <c r="C50" i="4"/>
  <c r="C50" i="10"/>
  <c r="H51" i="10"/>
  <c r="B26" i="10"/>
  <c r="C51" i="10"/>
  <c r="I51" i="10"/>
  <c r="D26" i="10"/>
  <c r="D51" i="10"/>
  <c r="J51" i="10"/>
  <c r="F28" i="2"/>
  <c r="G28" i="2" l="1"/>
  <c r="E27" i="4"/>
  <c r="E50" i="4"/>
  <c r="E49" i="4"/>
  <c r="D53" i="2"/>
  <c r="E53" i="2"/>
  <c r="C53" i="2"/>
  <c r="F53" i="2"/>
  <c r="B53" i="2"/>
  <c r="D28" i="2"/>
  <c r="C28" i="2"/>
  <c r="B28" i="2"/>
  <c r="G53" i="2"/>
  <c r="E28" i="2"/>
</calcChain>
</file>

<file path=xl/sharedStrings.xml><?xml version="1.0" encoding="utf-8"?>
<sst xmlns="http://schemas.openxmlformats.org/spreadsheetml/2006/main" count="425" uniqueCount="129">
  <si>
    <t>Sheet 1</t>
  </si>
  <si>
    <t>Financial Year
(1 Apr - 31 Mar)</t>
  </si>
  <si>
    <t>Housing Total</t>
  </si>
  <si>
    <t>Market Total</t>
  </si>
  <si>
    <t>Affordable Housing</t>
  </si>
  <si>
    <t>Affordable Home Total</t>
  </si>
  <si>
    <t>Social Rent</t>
  </si>
  <si>
    <t>Affordable Rent</t>
  </si>
  <si>
    <t>Other Intermediate</t>
  </si>
  <si>
    <t>2004 - 2005</t>
  </si>
  <si>
    <t>NA</t>
  </si>
  <si>
    <t>2005 - 2006</t>
  </si>
  <si>
    <t>2006 - 2007</t>
  </si>
  <si>
    <t>2007 - 2008</t>
  </si>
  <si>
    <t>2008 - 2009</t>
  </si>
  <si>
    <t>2009 - 2010</t>
  </si>
  <si>
    <t>2010 - 2011</t>
  </si>
  <si>
    <t>2011 - 2012</t>
  </si>
  <si>
    <t>2012 - 2013</t>
  </si>
  <si>
    <t>2013 - 2014</t>
  </si>
  <si>
    <t>2014 - 2015</t>
  </si>
  <si>
    <t>2015 - 2016</t>
  </si>
  <si>
    <t>2016 - 2017</t>
  </si>
  <si>
    <t>2017 - 2018</t>
  </si>
  <si>
    <t>2018 - 2019</t>
  </si>
  <si>
    <t>Overall tenure breakdown</t>
  </si>
  <si>
    <t>Annual Average</t>
  </si>
  <si>
    <t>Total</t>
  </si>
  <si>
    <t>Percentage</t>
  </si>
  <si>
    <t>Affordable Housing total</t>
  </si>
  <si>
    <t>Sheet 2</t>
  </si>
  <si>
    <t xml:space="preserve">Affordable Housing </t>
  </si>
  <si>
    <t>market</t>
  </si>
  <si>
    <t>Intermediate</t>
  </si>
  <si>
    <t>Family homes total</t>
  </si>
  <si>
    <t>Annual average</t>
  </si>
  <si>
    <t>Financial Year</t>
  </si>
  <si>
    <t>Sum of Units</t>
  </si>
  <si>
    <t>Market Homes (unit)</t>
  </si>
  <si>
    <t>Affordable Housing (unit)</t>
  </si>
  <si>
    <t xml:space="preserve">Social Rent (unit) </t>
  </si>
  <si>
    <t>Intermediate (unit)</t>
  </si>
  <si>
    <t>Affordable Rent (unit)</t>
  </si>
  <si>
    <t>Other Intermediate (unit)</t>
  </si>
  <si>
    <t>London Living Rent (unit)</t>
  </si>
  <si>
    <t>Discounted Market Rent (unit)</t>
  </si>
  <si>
    <t>Discount Market Sale (unit)</t>
  </si>
  <si>
    <t>2004/2005</t>
  </si>
  <si>
    <t>2005/2006</t>
  </si>
  <si>
    <t>2006/2007</t>
  </si>
  <si>
    <t>2007/2008</t>
  </si>
  <si>
    <t>2008/2009</t>
  </si>
  <si>
    <t>2009/2010</t>
  </si>
  <si>
    <t>2010/2011</t>
  </si>
  <si>
    <t>2011/2012</t>
  </si>
  <si>
    <t>2012/2013</t>
  </si>
  <si>
    <t>2013/2014</t>
  </si>
  <si>
    <t>2014/2015</t>
  </si>
  <si>
    <t>2015/2016</t>
  </si>
  <si>
    <t>2016/2017</t>
  </si>
  <si>
    <t>2017/2018</t>
  </si>
  <si>
    <t>2018/2019</t>
  </si>
  <si>
    <t>Affordable Total</t>
  </si>
  <si>
    <t>total units on major developments</t>
  </si>
  <si>
    <t>Family-sized homes on major developments</t>
  </si>
  <si>
    <t>Market House (unit)</t>
  </si>
  <si>
    <t>Market House  (unit)</t>
  </si>
  <si>
    <t>Social Rent (unit)</t>
  </si>
  <si>
    <t>Major development (10 or more units)</t>
  </si>
  <si>
    <t>Affordable total</t>
  </si>
  <si>
    <t>Number of Applications
(10 or above)</t>
  </si>
  <si>
    <t>Sheet 3</t>
  </si>
  <si>
    <t>Sheet 4</t>
  </si>
  <si>
    <t>No. of Applications
(1-9 units)</t>
  </si>
  <si>
    <t>Sum of Gross Units</t>
  </si>
  <si>
    <t>Sum of Net Units</t>
  </si>
  <si>
    <t>Average</t>
  </si>
  <si>
    <t>Sheet 5</t>
  </si>
  <si>
    <t>(room level)</t>
  </si>
  <si>
    <t>(self-contained unit equivalent)</t>
  </si>
  <si>
    <t>Gross approval</t>
  </si>
  <si>
    <t>(self-contaned unit equivalent)</t>
  </si>
  <si>
    <t>Wheelchair Accessible Homes</t>
  </si>
  <si>
    <t>Lifetime Homes</t>
  </si>
  <si>
    <t>Sheet 6</t>
  </si>
  <si>
    <t>Others</t>
  </si>
  <si>
    <t>new build</t>
  </si>
  <si>
    <t>conversion</t>
  </si>
  <si>
    <t>change of use</t>
  </si>
  <si>
    <t>Extension</t>
  </si>
  <si>
    <t>TOTAL</t>
  </si>
  <si>
    <t>Source of new homes - development types</t>
  </si>
  <si>
    <t>Flat, Apartment or Maisonette</t>
  </si>
  <si>
    <t>House or Bungalow</t>
  </si>
  <si>
    <t>Live/work</t>
  </si>
  <si>
    <t>Studio or S/C Bedsit</t>
  </si>
  <si>
    <t>Cluster Flat</t>
  </si>
  <si>
    <t>Unit type of development</t>
  </si>
  <si>
    <t>London Borough of Southwark</t>
  </si>
  <si>
    <t>Minor development (one to nine units)</t>
  </si>
  <si>
    <t>Wheelchair accessible and liftime homes</t>
  </si>
  <si>
    <t>LDD currently only records and presents proposed wheelchair accessible and lifetime homes, therefore the information of net change is not available.</t>
  </si>
  <si>
    <t>Sheet 8</t>
  </si>
  <si>
    <t>Sheet 9</t>
  </si>
  <si>
    <t>Family homes (3 or more bedrooms)</t>
  </si>
  <si>
    <t>Gross completions</t>
  </si>
  <si>
    <t>Net completions</t>
  </si>
  <si>
    <t>Gross completions of family housing overall and tenure breakdown</t>
  </si>
  <si>
    <t>Gross completions of family homes on major development and tenure breakdown</t>
  </si>
  <si>
    <t>Gross and net completions of minor development</t>
  </si>
  <si>
    <t>The following table is analysed on the basis of schemes with proposed one to nine units, where the net completion figures are derived from the proposed units deducting existing units to be demolished.</t>
  </si>
  <si>
    <t>The following tables are analysed on the basis of schemes with proposed 10 or more or units, where the net completion figures are derived from the proposed units deducting existing units to be demolished.</t>
  </si>
  <si>
    <t>Gross and net completions of self-contained accomodation and the self-contained unit equivalent</t>
  </si>
  <si>
    <t>Gross completion</t>
  </si>
  <si>
    <t>Net completion</t>
  </si>
  <si>
    <t>The number of empty homes back into use</t>
  </si>
  <si>
    <t>Number of empty homes back into use</t>
  </si>
  <si>
    <t>Financial Year 
(1 Apr - 31 Mar)</t>
  </si>
  <si>
    <t>The Empty Homes Service works with owners or privately owned empty properties  helping them to find solutions to bringing their empty property back into residential use across all tenures</t>
  </si>
  <si>
    <t>Percentage of family housing tenure breakdown</t>
  </si>
  <si>
    <t>Percentage of total homes for family housing</t>
  </si>
  <si>
    <t>Summary of housing completions 2004/2005 - 2019/2020</t>
  </si>
  <si>
    <t>2019 - 2020</t>
  </si>
  <si>
    <t>2019/2020</t>
  </si>
  <si>
    <t>Gross completions on major development of overall tenure breakdown</t>
  </si>
  <si>
    <t>Net completions on major development of overall tenure breakdown</t>
  </si>
  <si>
    <t>The following tables present gross and net homes delivered in total between 2004/2005 and 2019/2020 with tenure breakdown.
Please note the following tenure breakdown is not intended to be a direct indicator of 35% minimum affordable housing policy target because the total homes include minor developments which are currently not required for affordable housing provision; some developments provided off-site delivery or equivalent in-lieu payments invested in affordable housing delivery which is not reflected in the figures; LDD does not currently record residential units in terms of habitable rooms.</t>
  </si>
  <si>
    <t xml:space="preserve">The London Plan 2021 recognises non-conventional completions as one of the components in total net housing supply, as the provision helps to meet the specific users’ accommodation needs and in turn free up the available amount of self-contained homes. 
These developments count towards meeting the housing target and are monitored based on the amount of self-contained housing this supply frees up, with a conversion ratio specified for different forms of non-self-contained accommodation,  including student accommodation (2.5 bedrooms/units : 1 home unit), older people accommodation (C2 use class) (1:1) and others (1.8:1). 
</t>
  </si>
  <si>
    <r>
      <rPr>
        <b/>
        <sz val="11"/>
        <color theme="1"/>
        <rFont val="Arial"/>
        <family val="2"/>
      </rPr>
      <t>Introduction</t>
    </r>
    <r>
      <rPr>
        <sz val="11"/>
        <color theme="1"/>
        <rFont val="Arial"/>
        <family val="2"/>
      </rPr>
      <t xml:space="preserve">
This file is the second part of the source data that informs the housing facts and figures of Southwark, covering the statistics of housing completions between 2004/2005 and 2019/2020. Information on housing approvals over the same period can be downloaded in a separate spreadhseet on Southwark's planning website.
This spreadsheet is comprised of eight themes as below:
</t>
    </r>
    <r>
      <rPr>
        <b/>
        <sz val="11"/>
        <color theme="1"/>
        <rFont val="Arial"/>
        <family val="2"/>
      </rPr>
      <t>1. Overall by tenure</t>
    </r>
    <r>
      <rPr>
        <sz val="11"/>
        <color theme="1"/>
        <rFont val="Arial"/>
        <family val="2"/>
      </rPr>
      <t xml:space="preserve"> - the total completions and the tenure breakdown
</t>
    </r>
    <r>
      <rPr>
        <b/>
        <sz val="11"/>
        <color theme="1"/>
        <rFont val="Arial"/>
        <family val="2"/>
      </rPr>
      <t>2. Family-sized homes</t>
    </r>
    <r>
      <rPr>
        <sz val="11"/>
        <color theme="1"/>
        <rFont val="Arial"/>
        <family val="2"/>
      </rPr>
      <t xml:space="preserve"> - the total completed family-sized homes and those built on major developments, each broken down by tenure
</t>
    </r>
    <r>
      <rPr>
        <b/>
        <sz val="11"/>
        <color theme="1"/>
        <rFont val="Arial"/>
        <family val="2"/>
      </rPr>
      <t xml:space="preserve">3. Major development </t>
    </r>
    <r>
      <rPr>
        <sz val="11"/>
        <color theme="1"/>
        <rFont val="Arial"/>
        <family val="2"/>
      </rPr>
      <t xml:space="preserve">- the number of applications for schemes creating 10 or more units, the total homes built on those schemes and the tenure breakdown
</t>
    </r>
    <r>
      <rPr>
        <b/>
        <sz val="11"/>
        <color theme="1"/>
        <rFont val="Arial"/>
        <family val="2"/>
      </rPr>
      <t xml:space="preserve">4. Minor development </t>
    </r>
    <r>
      <rPr>
        <sz val="11"/>
        <color theme="1"/>
        <rFont val="Arial"/>
        <family val="2"/>
      </rPr>
      <t xml:space="preserve">- the  number of applications for schemes creating one to nine units, the total homes built on those schemes
</t>
    </r>
    <r>
      <rPr>
        <b/>
        <sz val="11"/>
        <color theme="1"/>
        <rFont val="Arial"/>
        <family val="2"/>
      </rPr>
      <t xml:space="preserve">5. Unit type </t>
    </r>
    <r>
      <rPr>
        <sz val="11"/>
        <color theme="1"/>
        <rFont val="Arial"/>
        <family val="2"/>
      </rPr>
      <t xml:space="preserve"> - The proportion of flats, maisonettes etc. to houses for all homes built
</t>
    </r>
    <r>
      <rPr>
        <b/>
        <sz val="11"/>
        <color theme="1"/>
        <rFont val="Arial"/>
        <family val="2"/>
      </rPr>
      <t>6. Development type</t>
    </r>
    <r>
      <rPr>
        <sz val="11"/>
        <color theme="1"/>
        <rFont val="Arial"/>
        <family val="2"/>
      </rPr>
      <t xml:space="preserve"> - types of development that new homes were delivered through
</t>
    </r>
    <r>
      <rPr>
        <b/>
        <sz val="11"/>
        <color theme="1"/>
        <rFont val="Arial"/>
        <family val="2"/>
      </rPr>
      <t>7. Others</t>
    </r>
    <r>
      <rPr>
        <sz val="11"/>
        <color theme="1"/>
        <rFont val="Arial"/>
        <family val="2"/>
      </rPr>
      <t xml:space="preserve"> -</t>
    </r>
    <r>
      <rPr>
        <b/>
        <sz val="11"/>
        <color theme="1"/>
        <rFont val="Arial"/>
        <family val="2"/>
      </rPr>
      <t xml:space="preserve"> </t>
    </r>
    <r>
      <rPr>
        <sz val="11"/>
        <color theme="1"/>
        <rFont val="Arial"/>
        <family val="2"/>
      </rPr>
      <t xml:space="preserve">Total completed wheelchair accessible and lifetime homes
</t>
    </r>
    <r>
      <rPr>
        <b/>
        <sz val="11"/>
        <color theme="1"/>
        <rFont val="Arial"/>
        <family val="2"/>
      </rPr>
      <t xml:space="preserve">8. Non self-contained accomodation </t>
    </r>
    <r>
      <rPr>
        <sz val="11"/>
        <color theme="1"/>
        <rFont val="Arial"/>
        <family val="2"/>
      </rPr>
      <t xml:space="preserve">- the total completed number and the equivalent of self-contained homes counting towards housing target
With one additional themes derived from the council data:
</t>
    </r>
    <r>
      <rPr>
        <b/>
        <sz val="11"/>
        <color theme="1"/>
        <rFont val="Arial"/>
        <family val="2"/>
      </rPr>
      <t>9. Empty homes back into use -</t>
    </r>
    <r>
      <rPr>
        <sz val="11"/>
        <color theme="1"/>
        <rFont val="Arial"/>
        <family val="2"/>
      </rPr>
      <t xml:space="preserve"> Number of privately owned empty homes brought back into resident use (outside the planning system)
</t>
    </r>
    <r>
      <rPr>
        <b/>
        <sz val="11"/>
        <color theme="1"/>
        <rFont val="Arial"/>
        <family val="2"/>
      </rPr>
      <t xml:space="preserve">
Remarks:</t>
    </r>
    <r>
      <rPr>
        <sz val="11"/>
        <color theme="1"/>
        <rFont val="Arial"/>
        <family val="2"/>
      </rPr>
      <t xml:space="preserve">
1. The Mayor of London also publishes the London-wide Authority Monitoring Report, which may vary slightly to those presented on Southwark webpages, with London Development Database (LDD) being continually updated and run at different times by the respective authorities, leading to slightly different results at each download with source data amended in between. Housing data for 2004/2005 - 2018/2019 was downloaded in September 2019 from LDD. The 2019/2020 data was sourced from Greater London Authority in the middle of transitioning from LDD to the new London planning data hub.
2. In this AMR, the total net completions (1,996 units) represents an uplift of 87 units from the net figures (1,909 units) set out in the GLA report as we received, having addressed the following errors found in the report:
   i) The record includes 86 existing homes to be demolished on schemes that were yet to be completed in the 2019/2020 period. This figure is now subtracted from the AMR and will be accounted for when the related schemes are completed in the future;
   ii) Unit data found to contain ‘0 number of bedrooms’ has been removed on the grounds of data validity. 
3. Caveats are provided at top of each worksheet where applicable, to faciliate readers to interpret the figures by drawing attention to the way the planning permissions are entered and recorded in LDD.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</si>
</sst>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0"/>
      <color rgb="FF000000"/>
      <name val="Arial"/>
      <family val="2"/>
    </font>
    <font>
      <b/>
      <sz val="10"/>
      <name val="Arial"/>
      <family val="2"/>
    </font>
    <font>
      <sz val="11"/>
      <color theme="1"/>
      <name val="Arial"/>
      <family val="2"/>
    </font>
    <font>
      <b/>
      <sz val="11"/>
      <color theme="1"/>
      <name val="Arial"/>
      <family val="2"/>
    </font>
    <font>
      <b/>
      <sz val="11"/>
      <name val="Arial"/>
      <family val="2"/>
    </font>
    <font>
      <sz val="11"/>
      <name val="Arial"/>
      <family val="2"/>
    </font>
    <font>
      <b/>
      <sz val="11"/>
      <color rgb="FF000000"/>
      <name val="Arial"/>
      <family val="2"/>
    </font>
    <font>
      <sz val="11"/>
      <color rgb="FF000000"/>
      <name val="Arial"/>
      <family val="2"/>
    </font>
    <font>
      <sz val="11"/>
      <color rgb="FFFF0000"/>
      <name val="Arial"/>
      <family val="2"/>
    </font>
    <font>
      <b/>
      <sz val="11"/>
      <color rgb="FFFF0000"/>
      <name val="Arial"/>
      <family val="2"/>
    </font>
    <font>
      <sz val="11"/>
      <color rgb="FFFF0000"/>
      <name val="Calibri"/>
      <family val="2"/>
      <scheme val="minor"/>
    </font>
  </fonts>
  <fills count="6">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theme="4" tint="0.39997558519241921"/>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thin">
        <color indexed="64"/>
      </right>
      <top style="thin">
        <color theme="4" tint="0.39997558519241921"/>
      </top>
      <bottom/>
      <diagonal/>
    </border>
  </borders>
  <cellStyleXfs count="1">
    <xf numFmtId="0" fontId="0" fillId="0" borderId="0"/>
  </cellStyleXfs>
  <cellXfs count="346">
    <xf numFmtId="0" fontId="0" fillId="0" borderId="0" xfId="0"/>
    <xf numFmtId="0" fontId="1" fillId="0" borderId="15" xfId="0" applyFont="1" applyBorder="1" applyAlignment="1">
      <alignment horizontal="center"/>
    </xf>
    <xf numFmtId="0" fontId="2" fillId="2" borderId="1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0" xfId="0" applyFont="1"/>
    <xf numFmtId="0" fontId="4" fillId="0" borderId="0" xfId="0" applyFont="1"/>
    <xf numFmtId="0" fontId="3" fillId="0" borderId="0" xfId="0" applyFont="1" applyAlignment="1">
      <alignment horizontal="left" vertical="top" wrapText="1"/>
    </xf>
    <xf numFmtId="0" fontId="3" fillId="0" borderId="1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Fill="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xf>
    <xf numFmtId="0" fontId="3" fillId="0" borderId="26" xfId="0" applyFont="1" applyBorder="1" applyAlignment="1">
      <alignment horizontal="center"/>
    </xf>
    <xf numFmtId="0" fontId="3" fillId="0" borderId="25" xfId="0" applyFont="1" applyBorder="1" applyAlignment="1">
      <alignment horizontal="center" vertical="center"/>
    </xf>
    <xf numFmtId="0" fontId="3" fillId="0" borderId="15" xfId="0" applyFont="1" applyBorder="1" applyAlignment="1">
      <alignment horizontal="center"/>
    </xf>
    <xf numFmtId="1" fontId="3" fillId="0" borderId="25" xfId="0" applyNumberFormat="1" applyFont="1" applyFill="1" applyBorder="1" applyAlignment="1">
      <alignment horizontal="center" vertical="center"/>
    </xf>
    <xf numFmtId="1" fontId="3" fillId="0" borderId="26" xfId="0" applyNumberFormat="1" applyFont="1" applyBorder="1" applyAlignment="1">
      <alignment horizontal="center"/>
    </xf>
    <xf numFmtId="1" fontId="3" fillId="0" borderId="15" xfId="0" applyNumberFormat="1" applyFont="1" applyBorder="1" applyAlignment="1">
      <alignment horizontal="center"/>
    </xf>
    <xf numFmtId="9" fontId="3" fillId="0" borderId="27" xfId="0" applyNumberFormat="1" applyFont="1" applyBorder="1" applyAlignment="1">
      <alignment horizontal="center"/>
    </xf>
    <xf numFmtId="9" fontId="3" fillId="0" borderId="29" xfId="0" applyNumberFormat="1" applyFont="1" applyBorder="1" applyAlignment="1">
      <alignment horizontal="center"/>
    </xf>
    <xf numFmtId="9" fontId="3" fillId="0" borderId="27" xfId="0" applyNumberFormat="1" applyFont="1" applyFill="1" applyBorder="1" applyAlignment="1">
      <alignment horizontal="center" vertical="center"/>
    </xf>
    <xf numFmtId="9" fontId="3" fillId="0" borderId="28" xfId="0" applyNumberFormat="1" applyFont="1" applyBorder="1" applyAlignment="1">
      <alignment horizontal="center"/>
    </xf>
    <xf numFmtId="0" fontId="3" fillId="3" borderId="38"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32" xfId="0" applyFont="1" applyFill="1" applyBorder="1" applyAlignment="1">
      <alignment horizontal="center"/>
    </xf>
    <xf numFmtId="0" fontId="3" fillId="0" borderId="38" xfId="0" applyFont="1" applyFill="1" applyBorder="1" applyAlignment="1">
      <alignment horizontal="center" vertical="center"/>
    </xf>
    <xf numFmtId="0" fontId="3" fillId="0" borderId="38" xfId="0" applyFont="1" applyBorder="1" applyAlignment="1">
      <alignment horizontal="center" vertical="center"/>
    </xf>
    <xf numFmtId="0" fontId="3" fillId="0" borderId="5" xfId="0" applyNumberFormat="1" applyFont="1" applyBorder="1" applyAlignment="1">
      <alignment horizontal="center" vertical="center"/>
    </xf>
    <xf numFmtId="0" fontId="3" fillId="0" borderId="32" xfId="0" applyFont="1" applyBorder="1" applyAlignment="1">
      <alignment horizontal="center" vertical="center"/>
    </xf>
    <xf numFmtId="0" fontId="3" fillId="3" borderId="40"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40" xfId="0" applyFont="1" applyBorder="1" applyAlignment="1">
      <alignment horizontal="center" vertical="center"/>
    </xf>
    <xf numFmtId="0" fontId="3" fillId="0" borderId="9" xfId="0" applyFont="1" applyBorder="1" applyAlignment="1">
      <alignment horizontal="center"/>
    </xf>
    <xf numFmtId="0" fontId="4" fillId="0" borderId="41" xfId="0" applyFont="1" applyFill="1" applyBorder="1" applyAlignment="1">
      <alignment horizontal="center" vertical="center" wrapText="1"/>
    </xf>
    <xf numFmtId="0" fontId="3" fillId="0" borderId="41" xfId="0" applyFont="1" applyBorder="1" applyAlignment="1">
      <alignment horizontal="center"/>
    </xf>
    <xf numFmtId="0" fontId="3" fillId="0" borderId="15" xfId="0" applyNumberFormat="1" applyFont="1" applyBorder="1" applyAlignment="1">
      <alignment horizontal="center"/>
    </xf>
    <xf numFmtId="1" fontId="3" fillId="0" borderId="41" xfId="0" applyNumberFormat="1" applyFont="1" applyFill="1" applyBorder="1" applyAlignment="1">
      <alignment horizontal="center" vertical="center"/>
    </xf>
    <xf numFmtId="1" fontId="3" fillId="0" borderId="41" xfId="0" applyNumberFormat="1" applyFont="1" applyBorder="1" applyAlignment="1">
      <alignment horizontal="center"/>
    </xf>
    <xf numFmtId="0" fontId="4" fillId="0" borderId="42" xfId="0" applyFont="1" applyFill="1" applyBorder="1" applyAlignment="1">
      <alignment horizontal="center" vertical="center" wrapText="1"/>
    </xf>
    <xf numFmtId="9" fontId="3" fillId="0" borderId="42" xfId="0" applyNumberFormat="1" applyFont="1" applyBorder="1" applyAlignment="1">
      <alignment horizontal="center"/>
    </xf>
    <xf numFmtId="0" fontId="4" fillId="3" borderId="1" xfId="0" applyFont="1" applyFill="1" applyBorder="1" applyAlignment="1">
      <alignment horizontal="center" vertical="center" wrapText="1"/>
    </xf>
    <xf numFmtId="0" fontId="3" fillId="0" borderId="11" xfId="0" applyFont="1" applyFill="1" applyBorder="1" applyAlignment="1">
      <alignment horizont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2" xfId="0" applyFont="1" applyFill="1" applyBorder="1" applyAlignment="1">
      <alignment horizontal="center"/>
    </xf>
    <xf numFmtId="0" fontId="3" fillId="0" borderId="15" xfId="0" applyFont="1" applyFill="1" applyBorder="1" applyAlignment="1">
      <alignment horizontal="center" vertical="center"/>
    </xf>
    <xf numFmtId="0" fontId="3" fillId="0" borderId="15" xfId="0" applyFont="1" applyFill="1" applyBorder="1" applyAlignment="1">
      <alignment horizontal="center"/>
    </xf>
    <xf numFmtId="0" fontId="3" fillId="4" borderId="38" xfId="0" applyFont="1" applyFill="1" applyBorder="1" applyAlignment="1">
      <alignment horizontal="center" vertical="center" wrapText="1"/>
    </xf>
    <xf numFmtId="0" fontId="3" fillId="0" borderId="21" xfId="0" applyFont="1" applyFill="1" applyBorder="1" applyAlignment="1">
      <alignment horizontal="center"/>
    </xf>
    <xf numFmtId="0" fontId="3" fillId="4" borderId="40" xfId="0" applyFont="1" applyFill="1" applyBorder="1" applyAlignment="1">
      <alignment horizontal="center" vertical="center" wrapText="1"/>
    </xf>
    <xf numFmtId="0" fontId="3" fillId="0" borderId="24" xfId="0" applyFont="1" applyFill="1" applyBorder="1" applyAlignment="1">
      <alignment horizontal="center"/>
    </xf>
    <xf numFmtId="0" fontId="3" fillId="0" borderId="2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9" fontId="3" fillId="0" borderId="25" xfId="0" applyNumberFormat="1" applyFont="1" applyBorder="1" applyAlignment="1">
      <alignment horizontal="center" vertical="center"/>
    </xf>
    <xf numFmtId="9" fontId="3" fillId="0" borderId="26" xfId="0" applyNumberFormat="1" applyFont="1" applyBorder="1" applyAlignment="1">
      <alignment horizontal="center" vertical="center"/>
    </xf>
    <xf numFmtId="0" fontId="3" fillId="5" borderId="25" xfId="0" applyFont="1" applyFill="1" applyBorder="1"/>
    <xf numFmtId="0" fontId="3" fillId="5" borderId="15" xfId="0" applyFont="1" applyFill="1" applyBorder="1"/>
    <xf numFmtId="0" fontId="3" fillId="5" borderId="26" xfId="0" applyFont="1" applyFill="1" applyBorder="1"/>
    <xf numFmtId="0" fontId="3" fillId="5" borderId="27" xfId="0" applyFont="1" applyFill="1" applyBorder="1"/>
    <xf numFmtId="9" fontId="3" fillId="0" borderId="29" xfId="0" applyNumberFormat="1" applyFont="1" applyBorder="1" applyAlignment="1">
      <alignment horizontal="center" vertical="center"/>
    </xf>
    <xf numFmtId="9" fontId="3" fillId="0" borderId="27" xfId="0" applyNumberFormat="1" applyFont="1" applyBorder="1" applyAlignment="1">
      <alignment horizontal="center" vertical="center"/>
    </xf>
    <xf numFmtId="9" fontId="3" fillId="0" borderId="28" xfId="0" applyNumberFormat="1" applyFont="1" applyBorder="1" applyAlignment="1">
      <alignment horizontal="center" vertical="center"/>
    </xf>
    <xf numFmtId="0" fontId="3" fillId="0" borderId="0" xfId="0" applyFont="1" applyAlignment="1">
      <alignment horizontal="center"/>
    </xf>
    <xf numFmtId="0" fontId="3" fillId="0" borderId="13" xfId="0" applyFont="1" applyFill="1" applyBorder="1" applyAlignment="1">
      <alignment horizontal="center"/>
    </xf>
    <xf numFmtId="0" fontId="3" fillId="0" borderId="33" xfId="0" applyFont="1" applyFill="1" applyBorder="1" applyAlignment="1">
      <alignment horizontal="center"/>
    </xf>
    <xf numFmtId="1" fontId="3" fillId="0" borderId="15" xfId="0" applyNumberFormat="1" applyFont="1" applyFill="1" applyBorder="1" applyAlignment="1">
      <alignment horizontal="center"/>
    </xf>
    <xf numFmtId="0" fontId="3" fillId="0" borderId="1" xfId="0" applyFont="1" applyFill="1" applyBorder="1" applyAlignment="1">
      <alignment horizontal="center"/>
    </xf>
    <xf numFmtId="0" fontId="6" fillId="0" borderId="5"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23" xfId="0" applyFont="1" applyFill="1" applyBorder="1" applyAlignment="1">
      <alignment horizontal="center"/>
    </xf>
    <xf numFmtId="0" fontId="6" fillId="0" borderId="9" xfId="0" applyFont="1" applyFill="1" applyBorder="1" applyAlignment="1">
      <alignment horizontal="center"/>
    </xf>
    <xf numFmtId="0" fontId="6" fillId="0" borderId="12" xfId="0" applyFont="1" applyFill="1" applyBorder="1" applyAlignment="1">
      <alignment horizontal="center"/>
    </xf>
    <xf numFmtId="0" fontId="3" fillId="3" borderId="38" xfId="0" applyFont="1" applyFill="1" applyBorder="1" applyAlignment="1">
      <alignment horizontal="center"/>
    </xf>
    <xf numFmtId="0" fontId="3" fillId="3" borderId="40" xfId="0" applyFont="1" applyFill="1" applyBorder="1" applyAlignment="1">
      <alignment horizontal="center"/>
    </xf>
    <xf numFmtId="0" fontId="3" fillId="0" borderId="33" xfId="0" applyFont="1" applyBorder="1" applyAlignment="1">
      <alignment horizontal="center"/>
    </xf>
    <xf numFmtId="0" fontId="3" fillId="5" borderId="38" xfId="0" applyFont="1" applyFill="1" applyBorder="1" applyAlignment="1">
      <alignment horizontal="center"/>
    </xf>
    <xf numFmtId="0" fontId="3" fillId="5" borderId="42" xfId="0" applyFont="1" applyFill="1" applyBorder="1" applyAlignment="1">
      <alignment horizontal="center"/>
    </xf>
    <xf numFmtId="0" fontId="3" fillId="0" borderId="38" xfId="0" applyFont="1" applyFill="1" applyBorder="1" applyAlignment="1">
      <alignment horizontal="center"/>
    </xf>
    <xf numFmtId="0" fontId="3" fillId="0" borderId="40" xfId="0" applyFont="1" applyFill="1" applyBorder="1" applyAlignment="1">
      <alignment horizontal="center"/>
    </xf>
    <xf numFmtId="0" fontId="3" fillId="5" borderId="41" xfId="0" applyFont="1" applyFill="1" applyBorder="1"/>
    <xf numFmtId="0" fontId="3" fillId="0" borderId="5" xfId="0" applyFont="1" applyBorder="1" applyAlignment="1">
      <alignment horizontal="center" vertical="center" wrapText="1"/>
    </xf>
    <xf numFmtId="0" fontId="3" fillId="0" borderId="14"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Alignment="1">
      <alignment horizontal="center"/>
    </xf>
    <xf numFmtId="0" fontId="4"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1" xfId="0" applyFont="1" applyFill="1" applyBorder="1" applyAlignment="1">
      <alignment horizontal="center"/>
    </xf>
    <xf numFmtId="0" fontId="6" fillId="0" borderId="6" xfId="0" applyFont="1" applyFill="1" applyBorder="1" applyAlignment="1">
      <alignment horizontal="center"/>
    </xf>
    <xf numFmtId="0" fontId="6" fillId="0" borderId="8" xfId="0" applyFont="1" applyFill="1" applyBorder="1" applyAlignment="1">
      <alignment horizontal="center"/>
    </xf>
    <xf numFmtId="1" fontId="3" fillId="0" borderId="13" xfId="0" applyNumberFormat="1" applyFont="1" applyBorder="1" applyAlignment="1">
      <alignment horizontal="center"/>
    </xf>
    <xf numFmtId="1" fontId="3" fillId="0" borderId="5" xfId="0" applyNumberFormat="1" applyFont="1" applyBorder="1" applyAlignment="1">
      <alignment horizontal="center"/>
    </xf>
    <xf numFmtId="1" fontId="3" fillId="0" borderId="14" xfId="0" applyNumberFormat="1" applyFont="1" applyBorder="1" applyAlignment="1">
      <alignment horizontal="center"/>
    </xf>
    <xf numFmtId="9" fontId="3" fillId="0" borderId="10" xfId="0" applyNumberFormat="1" applyFont="1" applyBorder="1" applyAlignment="1">
      <alignment horizontal="center"/>
    </xf>
    <xf numFmtId="9" fontId="3" fillId="0" borderId="9" xfId="0" applyNumberFormat="1" applyFont="1" applyBorder="1" applyAlignment="1">
      <alignment horizontal="center"/>
    </xf>
    <xf numFmtId="9" fontId="3" fillId="0" borderId="12" xfId="0" applyNumberFormat="1" applyFont="1" applyBorder="1" applyAlignment="1">
      <alignment horizontal="center"/>
    </xf>
    <xf numFmtId="9" fontId="3" fillId="0" borderId="0" xfId="0" applyNumberFormat="1" applyFont="1" applyAlignment="1">
      <alignment horizontal="center"/>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14" xfId="0" applyFont="1" applyFill="1" applyBorder="1" applyAlignment="1">
      <alignment horizontal="center"/>
    </xf>
    <xf numFmtId="0" fontId="3" fillId="0" borderId="6" xfId="0" applyFont="1" applyFill="1" applyBorder="1" applyAlignment="1">
      <alignment horizontal="center"/>
    </xf>
    <xf numFmtId="0" fontId="4" fillId="2"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1" fontId="3" fillId="0" borderId="0" xfId="0" applyNumberFormat="1" applyFont="1" applyAlignment="1">
      <alignment horizontal="center"/>
    </xf>
    <xf numFmtId="0" fontId="7" fillId="0" borderId="0" xfId="0" applyFont="1" applyAlignment="1">
      <alignment horizontal="left"/>
    </xf>
    <xf numFmtId="0" fontId="7" fillId="0" borderId="0" xfId="0" applyFont="1" applyAlignment="1">
      <alignment horizontal="center"/>
    </xf>
    <xf numFmtId="0" fontId="8" fillId="4" borderId="38" xfId="0" applyFont="1" applyFill="1" applyBorder="1" applyAlignment="1">
      <alignment horizontal="center" wrapText="1"/>
    </xf>
    <xf numFmtId="0" fontId="8" fillId="0" borderId="21" xfId="0" applyFont="1" applyFill="1" applyBorder="1" applyAlignment="1">
      <alignment horizontal="center" wrapText="1"/>
    </xf>
    <xf numFmtId="0" fontId="8" fillId="0" borderId="13" xfId="0" applyFont="1" applyFill="1" applyBorder="1" applyAlignment="1">
      <alignment horizontal="center" wrapText="1"/>
    </xf>
    <xf numFmtId="0" fontId="8" fillId="0" borderId="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4" borderId="38" xfId="0" applyFont="1" applyFill="1" applyBorder="1" applyAlignment="1">
      <alignment horizontal="center"/>
    </xf>
    <xf numFmtId="0" fontId="3" fillId="0" borderId="5" xfId="0" applyNumberFormat="1" applyFont="1" applyFill="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7" fillId="4" borderId="1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6" fillId="0" borderId="5" xfId="0" applyFont="1" applyFill="1" applyBorder="1" applyAlignment="1">
      <alignment horizontal="center" wrapText="1"/>
    </xf>
    <xf numFmtId="0" fontId="6" fillId="0" borderId="13" xfId="0" applyFont="1" applyFill="1" applyBorder="1" applyAlignment="1">
      <alignment horizontal="center" wrapText="1"/>
    </xf>
    <xf numFmtId="0" fontId="6" fillId="0" borderId="1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4" borderId="2" xfId="0" applyFont="1" applyFill="1" applyBorder="1" applyAlignment="1">
      <alignment horizontal="center" wrapText="1"/>
    </xf>
    <xf numFmtId="0" fontId="7" fillId="4" borderId="3" xfId="0" applyFont="1" applyFill="1" applyBorder="1" applyAlignment="1">
      <alignment horizontal="center" vertical="center" wrapText="1"/>
    </xf>
    <xf numFmtId="0" fontId="8" fillId="3" borderId="38" xfId="0" applyFont="1" applyFill="1" applyBorder="1" applyAlignment="1">
      <alignment horizontal="center" wrapText="1"/>
    </xf>
    <xf numFmtId="0" fontId="3" fillId="0" borderId="46" xfId="0" applyNumberFormat="1" applyFont="1" applyFill="1" applyBorder="1" applyAlignment="1">
      <alignment horizontal="center"/>
    </xf>
    <xf numFmtId="0" fontId="3" fillId="0" borderId="10" xfId="0" applyNumberFormat="1" applyFont="1" applyFill="1" applyBorder="1" applyAlignment="1">
      <alignment horizontal="center"/>
    </xf>
    <xf numFmtId="0" fontId="7" fillId="0" borderId="39" xfId="0" applyFont="1" applyBorder="1" applyAlignment="1">
      <alignment horizontal="center"/>
    </xf>
    <xf numFmtId="0" fontId="7" fillId="0" borderId="38" xfId="0" applyFont="1" applyBorder="1" applyAlignment="1">
      <alignment horizontal="center"/>
    </xf>
    <xf numFmtId="0" fontId="7" fillId="0" borderId="47" xfId="0" applyFont="1" applyBorder="1" applyAlignment="1">
      <alignment horizontal="center"/>
    </xf>
    <xf numFmtId="0" fontId="6" fillId="0" borderId="38" xfId="0" applyFont="1" applyFill="1" applyBorder="1" applyAlignment="1">
      <alignment horizontal="center" wrapText="1"/>
    </xf>
    <xf numFmtId="0" fontId="8" fillId="0" borderId="38" xfId="0" applyFont="1" applyFill="1" applyBorder="1" applyAlignment="1">
      <alignment horizontal="center" wrapText="1"/>
    </xf>
    <xf numFmtId="0" fontId="6" fillId="0" borderId="38" xfId="0" applyFont="1" applyFill="1" applyBorder="1" applyAlignment="1">
      <alignment horizontal="center"/>
    </xf>
    <xf numFmtId="0" fontId="6" fillId="0" borderId="40" xfId="0" applyFont="1" applyFill="1" applyBorder="1" applyAlignment="1">
      <alignment horizontal="center"/>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3" fillId="0" borderId="9" xfId="0" applyNumberFormat="1" applyFont="1" applyFill="1" applyBorder="1" applyAlignment="1">
      <alignment horizontal="center" vertical="center"/>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6" xfId="0" applyFont="1" applyBorder="1" applyAlignment="1">
      <alignment horizontal="center" vertical="center"/>
    </xf>
    <xf numFmtId="0" fontId="4" fillId="0" borderId="47" xfId="0" applyFont="1" applyFill="1" applyBorder="1" applyAlignment="1">
      <alignment horizontal="center" vertical="center" wrapText="1"/>
    </xf>
    <xf numFmtId="1" fontId="3" fillId="0" borderId="27" xfId="0" applyNumberFormat="1" applyFont="1" applyBorder="1" applyAlignment="1">
      <alignment horizontal="center"/>
    </xf>
    <xf numFmtId="1" fontId="3" fillId="0" borderId="29" xfId="0" applyNumberFormat="1" applyFont="1" applyBorder="1" applyAlignment="1">
      <alignment horizontal="center"/>
    </xf>
    <xf numFmtId="0" fontId="3" fillId="4" borderId="13" xfId="0" applyFont="1" applyFill="1" applyBorder="1" applyAlignment="1">
      <alignment horizontal="center"/>
    </xf>
    <xf numFmtId="0" fontId="3" fillId="4" borderId="10" xfId="0" applyFont="1" applyFill="1" applyBorder="1" applyAlignment="1">
      <alignment horizontal="center"/>
    </xf>
    <xf numFmtId="0" fontId="3" fillId="0" borderId="12" xfId="0" applyFont="1" applyFill="1" applyBorder="1" applyAlignment="1">
      <alignment horizontal="center"/>
    </xf>
    <xf numFmtId="0" fontId="7" fillId="2" borderId="24" xfId="0" applyFont="1" applyFill="1" applyBorder="1" applyAlignment="1">
      <alignment horizontal="center" vertical="center" wrapText="1"/>
    </xf>
    <xf numFmtId="0" fontId="9" fillId="0" borderId="0" xfId="0" applyFont="1"/>
    <xf numFmtId="0" fontId="0" fillId="0" borderId="7" xfId="0" applyFill="1" applyBorder="1" applyAlignment="1">
      <alignment horizontal="center" vertical="center"/>
    </xf>
    <xf numFmtId="0" fontId="0" fillId="0" borderId="0" xfId="0"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Border="1" applyAlignment="1">
      <alignment horizontal="center" vertical="center"/>
    </xf>
    <xf numFmtId="0" fontId="3" fillId="0" borderId="26" xfId="0" applyNumberFormat="1" applyFont="1" applyBorder="1" applyAlignment="1">
      <alignment horizontal="center"/>
    </xf>
    <xf numFmtId="0" fontId="8" fillId="0" borderId="0" xfId="0" applyFont="1" applyFill="1" applyBorder="1" applyAlignment="1">
      <alignment horizontal="center" wrapText="1"/>
    </xf>
    <xf numFmtId="0" fontId="4" fillId="0" borderId="41" xfId="0" applyFont="1" applyBorder="1" applyAlignment="1">
      <alignment horizontal="center" vertical="center" wrapText="1"/>
    </xf>
    <xf numFmtId="0" fontId="3" fillId="0" borderId="38" xfId="0" applyFont="1" applyFill="1" applyBorder="1" applyAlignment="1">
      <alignment horizontal="center" vertical="center" wrapText="1"/>
    </xf>
    <xf numFmtId="0" fontId="4" fillId="3" borderId="43" xfId="0" applyFont="1" applyFill="1" applyBorder="1" applyAlignment="1">
      <alignment horizontal="center" vertical="center" wrapText="1"/>
    </xf>
    <xf numFmtId="1" fontId="3" fillId="0" borderId="4" xfId="0" applyNumberFormat="1" applyFont="1" applyFill="1" applyBorder="1" applyAlignment="1">
      <alignment horizontal="center" vertical="center"/>
    </xf>
    <xf numFmtId="0" fontId="8" fillId="0" borderId="39"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3" fillId="0" borderId="41" xfId="0" applyFont="1" applyFill="1" applyBorder="1" applyAlignment="1">
      <alignment horizontal="center" vertical="center"/>
    </xf>
    <xf numFmtId="9" fontId="3" fillId="0" borderId="42" xfId="0" applyNumberFormat="1" applyFont="1" applyBorder="1" applyAlignment="1">
      <alignment horizontal="center" vertical="center"/>
    </xf>
    <xf numFmtId="0" fontId="3" fillId="0" borderId="34" xfId="0" applyFont="1" applyFill="1" applyBorder="1" applyAlignment="1">
      <alignment horizontal="center" vertical="center"/>
    </xf>
    <xf numFmtId="9" fontId="3" fillId="0" borderId="48" xfId="0" applyNumberFormat="1" applyFont="1" applyBorder="1" applyAlignment="1">
      <alignment horizontal="center"/>
    </xf>
    <xf numFmtId="0" fontId="3" fillId="0" borderId="4" xfId="0" applyFont="1" applyBorder="1" applyAlignment="1">
      <alignment horizontal="center"/>
    </xf>
    <xf numFmtId="0" fontId="3" fillId="0" borderId="19" xfId="0" applyFont="1" applyFill="1" applyBorder="1" applyAlignment="1">
      <alignment horizontal="center"/>
    </xf>
    <xf numFmtId="1" fontId="3" fillId="0" borderId="25" xfId="0" applyNumberFormat="1" applyFont="1" applyFill="1" applyBorder="1" applyAlignment="1">
      <alignment horizontal="center"/>
    </xf>
    <xf numFmtId="0" fontId="8" fillId="0" borderId="34" xfId="0" applyFont="1" applyFill="1" applyBorder="1" applyAlignment="1">
      <alignment horizontal="center" wrapText="1"/>
    </xf>
    <xf numFmtId="0" fontId="8" fillId="0" borderId="35" xfId="0" applyFont="1" applyFill="1" applyBorder="1" applyAlignment="1">
      <alignment horizontal="center" wrapText="1"/>
    </xf>
    <xf numFmtId="0" fontId="3" fillId="0" borderId="3" xfId="0" applyFont="1" applyBorder="1" applyAlignment="1">
      <alignment horizontal="center"/>
    </xf>
    <xf numFmtId="9" fontId="3" fillId="0" borderId="50" xfId="0" applyNumberFormat="1" applyFont="1" applyBorder="1" applyAlignment="1">
      <alignment horizontal="center"/>
    </xf>
    <xf numFmtId="0" fontId="1" fillId="0" borderId="10" xfId="0" applyFont="1" applyFill="1" applyBorder="1" applyAlignment="1">
      <alignment horizontal="center"/>
    </xf>
    <xf numFmtId="0" fontId="4" fillId="0" borderId="0" xfId="0" applyFont="1" applyAlignment="1">
      <alignment horizontal="left"/>
    </xf>
    <xf numFmtId="9" fontId="3" fillId="0" borderId="0" xfId="0" applyNumberFormat="1" applyFont="1"/>
    <xf numFmtId="0" fontId="4" fillId="4" borderId="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45" xfId="0" applyFont="1" applyFill="1" applyBorder="1" applyAlignment="1">
      <alignment horizontal="center" vertical="center"/>
    </xf>
    <xf numFmtId="0" fontId="5" fillId="0" borderId="0" xfId="0" applyFont="1"/>
    <xf numFmtId="0" fontId="6" fillId="0" borderId="0" xfId="0" applyFont="1"/>
    <xf numFmtId="0" fontId="6" fillId="0" borderId="38" xfId="0" applyFont="1" applyBorder="1" applyAlignment="1">
      <alignment horizontal="center"/>
    </xf>
    <xf numFmtId="0" fontId="3" fillId="0" borderId="52" xfId="0" applyFont="1" applyBorder="1" applyAlignment="1">
      <alignment horizontal="center" vertical="center" wrapText="1"/>
    </xf>
    <xf numFmtId="0" fontId="3" fillId="0" borderId="34" xfId="0" applyFont="1" applyBorder="1" applyAlignment="1">
      <alignment horizontal="center" vertical="center" wrapText="1"/>
    </xf>
    <xf numFmtId="0" fontId="4" fillId="0" borderId="53" xfId="0" applyFont="1" applyFill="1" applyBorder="1" applyAlignment="1">
      <alignment horizontal="center" vertical="center" wrapText="1"/>
    </xf>
    <xf numFmtId="1" fontId="6" fillId="0" borderId="47" xfId="0" applyNumberFormat="1" applyFont="1" applyBorder="1" applyAlignment="1">
      <alignment horizontal="center"/>
    </xf>
    <xf numFmtId="0" fontId="6" fillId="0" borderId="39" xfId="0" applyFont="1" applyBorder="1" applyAlignment="1">
      <alignment horizontal="center"/>
    </xf>
    <xf numFmtId="0" fontId="0" fillId="0" borderId="8" xfId="0"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3" fillId="3"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23" xfId="0" applyFont="1" applyFill="1" applyBorder="1" applyAlignment="1">
      <alignment horizontal="center" wrapText="1"/>
    </xf>
    <xf numFmtId="0" fontId="3" fillId="0" borderId="40" xfId="0" applyFont="1" applyBorder="1" applyAlignment="1">
      <alignment horizontal="center"/>
    </xf>
    <xf numFmtId="0" fontId="8" fillId="3" borderId="0" xfId="0" applyFont="1" applyFill="1" applyBorder="1" applyAlignment="1">
      <alignment horizontal="center" wrapText="1"/>
    </xf>
    <xf numFmtId="0" fontId="3" fillId="3" borderId="0" xfId="0" applyFont="1" applyFill="1" applyBorder="1" applyAlignment="1">
      <alignment horizontal="center"/>
    </xf>
    <xf numFmtId="0" fontId="6" fillId="0" borderId="1" xfId="0" applyFont="1" applyFill="1" applyBorder="1" applyAlignment="1">
      <alignment horizontal="center" wrapText="1"/>
    </xf>
    <xf numFmtId="0" fontId="7" fillId="0" borderId="40" xfId="0" applyFont="1" applyBorder="1" applyAlignment="1">
      <alignment horizontal="center"/>
    </xf>
    <xf numFmtId="0" fontId="8" fillId="3" borderId="7" xfId="0" applyFont="1" applyFill="1" applyBorder="1" applyAlignment="1">
      <alignment horizontal="center" wrapText="1"/>
    </xf>
    <xf numFmtId="0" fontId="3" fillId="3" borderId="11" xfId="0" applyFont="1" applyFill="1" applyBorder="1" applyAlignment="1">
      <alignment horizontal="center"/>
    </xf>
    <xf numFmtId="0" fontId="3" fillId="0" borderId="35" xfId="0" applyFont="1" applyBorder="1" applyAlignment="1">
      <alignment horizontal="center"/>
    </xf>
    <xf numFmtId="0" fontId="3" fillId="5" borderId="54" xfId="0" applyFont="1" applyFill="1" applyBorder="1"/>
    <xf numFmtId="0" fontId="3" fillId="5" borderId="55" xfId="0" applyFont="1" applyFill="1" applyBorder="1"/>
    <xf numFmtId="0" fontId="3" fillId="0" borderId="45" xfId="0" applyFont="1" applyFill="1" applyBorder="1" applyAlignment="1">
      <alignment horizontal="center"/>
    </xf>
    <xf numFmtId="1" fontId="3" fillId="0" borderId="45" xfId="0" applyNumberFormat="1" applyFont="1" applyBorder="1" applyAlignment="1">
      <alignment horizontal="center"/>
    </xf>
    <xf numFmtId="9" fontId="3" fillId="0" borderId="57" xfId="0" applyNumberFormat="1" applyFont="1" applyBorder="1" applyAlignment="1">
      <alignment horizontal="center"/>
    </xf>
    <xf numFmtId="0" fontId="6" fillId="0" borderId="39" xfId="0" applyFont="1" applyFill="1" applyBorder="1" applyAlignment="1">
      <alignment horizontal="center" wrapText="1"/>
    </xf>
    <xf numFmtId="0" fontId="6" fillId="0" borderId="33" xfId="0" applyFont="1" applyFill="1" applyBorder="1" applyAlignment="1">
      <alignment horizontal="center"/>
    </xf>
    <xf numFmtId="0" fontId="3" fillId="0" borderId="58" xfId="0" applyNumberFormat="1" applyFont="1" applyFill="1" applyBorder="1" applyAlignment="1">
      <alignment horizontal="center"/>
    </xf>
    <xf numFmtId="0" fontId="3" fillId="4" borderId="5" xfId="0" applyFont="1" applyFill="1" applyBorder="1" applyAlignment="1">
      <alignment horizontal="center"/>
    </xf>
    <xf numFmtId="0" fontId="3" fillId="0" borderId="14" xfId="0" applyFont="1" applyBorder="1" applyAlignment="1">
      <alignment horizontal="center"/>
    </xf>
    <xf numFmtId="9" fontId="3" fillId="0" borderId="11" xfId="0" applyNumberFormat="1" applyFont="1" applyBorder="1" applyAlignment="1">
      <alignment horizontal="center"/>
    </xf>
    <xf numFmtId="9" fontId="3" fillId="0" borderId="12" xfId="0" applyNumberFormat="1" applyFont="1" applyFill="1" applyBorder="1" applyAlignment="1">
      <alignment horizontal="center"/>
    </xf>
    <xf numFmtId="0" fontId="4" fillId="0" borderId="1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1" fontId="3" fillId="0" borderId="0" xfId="0" applyNumberFormat="1" applyFont="1" applyBorder="1" applyAlignment="1">
      <alignment horizontal="center"/>
    </xf>
    <xf numFmtId="1" fontId="3" fillId="0" borderId="5" xfId="0" applyNumberFormat="1" applyFont="1" applyFill="1" applyBorder="1" applyAlignment="1">
      <alignment horizontal="center"/>
    </xf>
    <xf numFmtId="0" fontId="3" fillId="0" borderId="4" xfId="0" applyFont="1" applyFill="1" applyBorder="1" applyAlignment="1">
      <alignment horizontal="center"/>
    </xf>
    <xf numFmtId="0" fontId="4" fillId="0" borderId="9"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39" xfId="0" applyFont="1" applyBorder="1" applyAlignment="1">
      <alignment horizontal="center" vertical="center" wrapText="1"/>
    </xf>
    <xf numFmtId="0" fontId="7" fillId="2" borderId="24" xfId="0" applyFont="1" applyFill="1" applyBorder="1" applyAlignment="1">
      <alignment horizontal="center" vertical="center" wrapText="1"/>
    </xf>
    <xf numFmtId="0" fontId="6" fillId="0" borderId="34" xfId="0" applyFont="1" applyBorder="1" applyAlignment="1">
      <alignment horizontal="center" vertical="center" wrapText="1"/>
    </xf>
    <xf numFmtId="0" fontId="6" fillId="0" borderId="38" xfId="0" applyFont="1" applyBorder="1" applyAlignment="1">
      <alignment horizontal="center" vertical="center" wrapText="1"/>
    </xf>
    <xf numFmtId="0" fontId="9" fillId="0" borderId="0" xfId="0" applyFont="1" applyFill="1"/>
    <xf numFmtId="0" fontId="10" fillId="0" borderId="0" xfId="0" applyFont="1" applyFill="1" applyAlignment="1">
      <alignment horizontal="center"/>
    </xf>
    <xf numFmtId="0" fontId="0" fillId="0" borderId="21" xfId="0" applyFill="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xf>
    <xf numFmtId="0" fontId="3" fillId="0" borderId="34"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54" xfId="0" applyFont="1" applyBorder="1" applyAlignment="1">
      <alignment horizontal="center" vertical="center" wrapText="1"/>
    </xf>
    <xf numFmtId="0" fontId="3" fillId="0" borderId="54" xfId="0" applyFont="1" applyBorder="1" applyAlignment="1">
      <alignment horizontal="center" vertical="center"/>
    </xf>
    <xf numFmtId="1" fontId="3" fillId="0" borderId="54" xfId="0" applyNumberFormat="1" applyFont="1" applyBorder="1" applyAlignment="1">
      <alignment horizontal="center"/>
    </xf>
    <xf numFmtId="0" fontId="8" fillId="0" borderId="2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4" fillId="0" borderId="54" xfId="0" applyFont="1" applyFill="1" applyBorder="1" applyAlignment="1">
      <alignment horizontal="center" vertical="center"/>
    </xf>
    <xf numFmtId="1" fontId="3" fillId="0" borderId="15" xfId="0" applyNumberFormat="1" applyFont="1" applyFill="1" applyBorder="1" applyAlignment="1">
      <alignment horizontal="center" vertical="center"/>
    </xf>
    <xf numFmtId="0" fontId="7" fillId="0" borderId="54" xfId="0" applyFont="1" applyFill="1" applyBorder="1" applyAlignment="1">
      <alignment horizontal="center" vertical="center"/>
    </xf>
    <xf numFmtId="0" fontId="4" fillId="0" borderId="54" xfId="0" applyFont="1" applyFill="1" applyBorder="1" applyAlignment="1">
      <alignment horizontal="center" vertical="center" wrapText="1"/>
    </xf>
    <xf numFmtId="0" fontId="4" fillId="0" borderId="55" xfId="0" applyFont="1" applyBorder="1" applyAlignment="1">
      <alignment horizontal="center" wrapText="1"/>
    </xf>
    <xf numFmtId="0" fontId="8" fillId="0" borderId="19" xfId="0" applyFont="1" applyFill="1" applyBorder="1" applyAlignment="1">
      <alignment horizontal="center" wrapText="1"/>
    </xf>
    <xf numFmtId="1" fontId="3" fillId="0" borderId="54" xfId="0" applyNumberFormat="1" applyFont="1" applyFill="1" applyBorder="1" applyAlignment="1">
      <alignment horizontal="center" vertical="center"/>
    </xf>
    <xf numFmtId="1" fontId="3" fillId="0" borderId="45" xfId="0" applyNumberFormat="1" applyFont="1" applyFill="1" applyBorder="1" applyAlignment="1">
      <alignment horizontal="center" vertical="center"/>
    </xf>
    <xf numFmtId="0" fontId="3" fillId="5" borderId="2" xfId="0" applyFont="1" applyFill="1" applyBorder="1"/>
    <xf numFmtId="1" fontId="3" fillId="0" borderId="3" xfId="0" applyNumberFormat="1" applyFont="1" applyFill="1" applyBorder="1" applyAlignment="1">
      <alignment horizontal="center" vertical="center"/>
    </xf>
    <xf numFmtId="0" fontId="3" fillId="5" borderId="4" xfId="0" applyFont="1" applyFill="1" applyBorder="1"/>
    <xf numFmtId="0" fontId="9" fillId="0" borderId="0" xfId="0" applyFont="1" applyFill="1" applyAlignment="1">
      <alignment horizontal="center"/>
    </xf>
    <xf numFmtId="0" fontId="3" fillId="0" borderId="0" xfId="0" applyFont="1" applyFill="1" applyAlignment="1">
      <alignment horizontal="center"/>
    </xf>
    <xf numFmtId="0" fontId="10" fillId="0" borderId="0" xfId="0" applyFont="1" applyFill="1"/>
    <xf numFmtId="0" fontId="3" fillId="0" borderId="0" xfId="0" applyFont="1" applyFill="1"/>
    <xf numFmtId="0" fontId="11" fillId="0" borderId="0" xfId="0" applyFont="1"/>
    <xf numFmtId="0" fontId="3" fillId="0" borderId="0" xfId="0" applyFont="1" applyAlignment="1">
      <alignment horizontal="left" vertical="top"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10" xfId="0" applyFont="1" applyFill="1" applyBorder="1" applyAlignment="1">
      <alignment horizontal="center" vertical="center"/>
    </xf>
    <xf numFmtId="0" fontId="7" fillId="2" borderId="3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4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2" borderId="44" xfId="0" applyFont="1" applyFill="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56" xfId="0" applyFont="1" applyFill="1" applyBorder="1" applyAlignment="1">
      <alignment horizontal="center" vertical="center"/>
    </xf>
    <xf numFmtId="0" fontId="5" fillId="2" borderId="23" xfId="0" applyFont="1" applyFill="1" applyBorder="1" applyAlignment="1">
      <alignment horizontal="center" vertical="center"/>
    </xf>
    <xf numFmtId="0" fontId="4" fillId="0" borderId="0" xfId="0" applyFont="1" applyFill="1" applyBorder="1" applyAlignment="1">
      <alignment horizontal="left" vertical="center" wrapText="1"/>
    </xf>
    <xf numFmtId="0" fontId="4" fillId="2" borderId="3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0" fontId="7" fillId="2" borderId="18" xfId="0" applyFont="1" applyFill="1" applyBorder="1" applyAlignment="1">
      <alignment horizontal="center" wrapText="1"/>
    </xf>
    <xf numFmtId="0" fontId="7" fillId="2" borderId="38"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4" borderId="3" xfId="0" applyFont="1" applyFill="1" applyBorder="1" applyAlignment="1">
      <alignment horizontal="center"/>
    </xf>
    <xf numFmtId="0" fontId="4" fillId="4" borderId="4" xfId="0" applyFont="1" applyFill="1" applyBorder="1" applyAlignment="1">
      <alignment horizontal="center"/>
    </xf>
    <xf numFmtId="0" fontId="4" fillId="4" borderId="16"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219076</xdr:colOff>
      <xdr:row>2</xdr:row>
      <xdr:rowOff>76200</xdr:rowOff>
    </xdr:from>
    <xdr:to>
      <xdr:col>3</xdr:col>
      <xdr:colOff>381001</xdr:colOff>
      <xdr:row>7</xdr:row>
      <xdr:rowOff>53975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6" y="438150"/>
          <a:ext cx="1990725" cy="882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O51"/>
  <sheetViews>
    <sheetView topLeftCell="A19" zoomScaleNormal="100" workbookViewId="0">
      <selection activeCell="A13" sqref="A13:M51"/>
    </sheetView>
  </sheetViews>
  <sheetFormatPr defaultColWidth="9.109375" defaultRowHeight="13.8" x14ac:dyDescent="0.25"/>
  <cols>
    <col min="1" max="16384" width="9.109375" style="4"/>
  </cols>
  <sheetData>
    <row r="10" spans="1:13" x14ac:dyDescent="0.25">
      <c r="A10" s="5" t="s">
        <v>98</v>
      </c>
    </row>
    <row r="11" spans="1:13" x14ac:dyDescent="0.25">
      <c r="A11" s="5" t="s">
        <v>121</v>
      </c>
    </row>
    <row r="13" spans="1:13" ht="15" customHeight="1" x14ac:dyDescent="0.25">
      <c r="A13" s="284" t="s">
        <v>128</v>
      </c>
      <c r="B13" s="284"/>
      <c r="C13" s="284"/>
      <c r="D13" s="284"/>
      <c r="E13" s="284"/>
      <c r="F13" s="284"/>
      <c r="G13" s="284"/>
      <c r="H13" s="284"/>
      <c r="I13" s="284"/>
      <c r="J13" s="284"/>
      <c r="K13" s="284"/>
      <c r="L13" s="284"/>
      <c r="M13" s="284"/>
    </row>
    <row r="14" spans="1:13" x14ac:dyDescent="0.25">
      <c r="A14" s="284"/>
      <c r="B14" s="284"/>
      <c r="C14" s="284"/>
      <c r="D14" s="284"/>
      <c r="E14" s="284"/>
      <c r="F14" s="284"/>
      <c r="G14" s="284"/>
      <c r="H14" s="284"/>
      <c r="I14" s="284"/>
      <c r="J14" s="284"/>
      <c r="K14" s="284"/>
      <c r="L14" s="284"/>
      <c r="M14" s="284"/>
    </row>
    <row r="15" spans="1:13" x14ac:dyDescent="0.25">
      <c r="A15" s="284"/>
      <c r="B15" s="284"/>
      <c r="C15" s="284"/>
      <c r="D15" s="284"/>
      <c r="E15" s="284"/>
      <c r="F15" s="284"/>
      <c r="G15" s="284"/>
      <c r="H15" s="284"/>
      <c r="I15" s="284"/>
      <c r="J15" s="284"/>
      <c r="K15" s="284"/>
      <c r="L15" s="284"/>
      <c r="M15" s="284"/>
    </row>
    <row r="16" spans="1:13" x14ac:dyDescent="0.25">
      <c r="A16" s="284"/>
      <c r="B16" s="284"/>
      <c r="C16" s="284"/>
      <c r="D16" s="284"/>
      <c r="E16" s="284"/>
      <c r="F16" s="284"/>
      <c r="G16" s="284"/>
      <c r="H16" s="284"/>
      <c r="I16" s="284"/>
      <c r="J16" s="284"/>
      <c r="K16" s="284"/>
      <c r="L16" s="284"/>
      <c r="M16" s="284"/>
    </row>
    <row r="17" spans="1:15" x14ac:dyDescent="0.25">
      <c r="A17" s="284"/>
      <c r="B17" s="284"/>
      <c r="C17" s="284"/>
      <c r="D17" s="284"/>
      <c r="E17" s="284"/>
      <c r="F17" s="284"/>
      <c r="G17" s="284"/>
      <c r="H17" s="284"/>
      <c r="I17" s="284"/>
      <c r="J17" s="284"/>
      <c r="K17" s="284"/>
      <c r="L17" s="284"/>
      <c r="M17" s="284"/>
    </row>
    <row r="18" spans="1:15" x14ac:dyDescent="0.25">
      <c r="A18" s="284"/>
      <c r="B18" s="284"/>
      <c r="C18" s="284"/>
      <c r="D18" s="284"/>
      <c r="E18" s="284"/>
      <c r="F18" s="284"/>
      <c r="G18" s="284"/>
      <c r="H18" s="284"/>
      <c r="I18" s="284"/>
      <c r="J18" s="284"/>
      <c r="K18" s="284"/>
      <c r="L18" s="284"/>
      <c r="M18" s="284"/>
    </row>
    <row r="19" spans="1:15" x14ac:dyDescent="0.25">
      <c r="A19" s="284"/>
      <c r="B19" s="284"/>
      <c r="C19" s="284"/>
      <c r="D19" s="284"/>
      <c r="E19" s="284"/>
      <c r="F19" s="284"/>
      <c r="G19" s="284"/>
      <c r="H19" s="284"/>
      <c r="I19" s="284"/>
      <c r="J19" s="284"/>
      <c r="K19" s="284"/>
      <c r="L19" s="284"/>
      <c r="M19" s="284"/>
      <c r="O19" s="174"/>
    </row>
    <row r="20" spans="1:15" x14ac:dyDescent="0.25">
      <c r="A20" s="284"/>
      <c r="B20" s="284"/>
      <c r="C20" s="284"/>
      <c r="D20" s="284"/>
      <c r="E20" s="284"/>
      <c r="F20" s="284"/>
      <c r="G20" s="284"/>
      <c r="H20" s="284"/>
      <c r="I20" s="284"/>
      <c r="J20" s="284"/>
      <c r="K20" s="284"/>
      <c r="L20" s="284"/>
      <c r="M20" s="284"/>
    </row>
    <row r="21" spans="1:15" x14ac:dyDescent="0.25">
      <c r="A21" s="284"/>
      <c r="B21" s="284"/>
      <c r="C21" s="284"/>
      <c r="D21" s="284"/>
      <c r="E21" s="284"/>
      <c r="F21" s="284"/>
      <c r="G21" s="284"/>
      <c r="H21" s="284"/>
      <c r="I21" s="284"/>
      <c r="J21" s="284"/>
      <c r="K21" s="284"/>
      <c r="L21" s="284"/>
      <c r="M21" s="284"/>
    </row>
    <row r="22" spans="1:15" x14ac:dyDescent="0.25">
      <c r="A22" s="284"/>
      <c r="B22" s="284"/>
      <c r="C22" s="284"/>
      <c r="D22" s="284"/>
      <c r="E22" s="284"/>
      <c r="F22" s="284"/>
      <c r="G22" s="284"/>
      <c r="H22" s="284"/>
      <c r="I22" s="284"/>
      <c r="J22" s="284"/>
      <c r="K22" s="284"/>
      <c r="L22" s="284"/>
      <c r="M22" s="284"/>
    </row>
    <row r="23" spans="1:15" x14ac:dyDescent="0.25">
      <c r="A23" s="284"/>
      <c r="B23" s="284"/>
      <c r="C23" s="284"/>
      <c r="D23" s="284"/>
      <c r="E23" s="284"/>
      <c r="F23" s="284"/>
      <c r="G23" s="284"/>
      <c r="H23" s="284"/>
      <c r="I23" s="284"/>
      <c r="J23" s="284"/>
      <c r="K23" s="284"/>
      <c r="L23" s="284"/>
      <c r="M23" s="284"/>
    </row>
    <row r="24" spans="1:15" x14ac:dyDescent="0.25">
      <c r="A24" s="284"/>
      <c r="B24" s="284"/>
      <c r="C24" s="284"/>
      <c r="D24" s="284"/>
      <c r="E24" s="284"/>
      <c r="F24" s="284"/>
      <c r="G24" s="284"/>
      <c r="H24" s="284"/>
      <c r="I24" s="284"/>
      <c r="J24" s="284"/>
      <c r="K24" s="284"/>
      <c r="L24" s="284"/>
      <c r="M24" s="284"/>
    </row>
    <row r="25" spans="1:15" x14ac:dyDescent="0.25">
      <c r="A25" s="284"/>
      <c r="B25" s="284"/>
      <c r="C25" s="284"/>
      <c r="D25" s="284"/>
      <c r="E25" s="284"/>
      <c r="F25" s="284"/>
      <c r="G25" s="284"/>
      <c r="H25" s="284"/>
      <c r="I25" s="284"/>
      <c r="J25" s="284"/>
      <c r="K25" s="284"/>
      <c r="L25" s="284"/>
      <c r="M25" s="284"/>
    </row>
    <row r="26" spans="1:15" x14ac:dyDescent="0.25">
      <c r="A26" s="284"/>
      <c r="B26" s="284"/>
      <c r="C26" s="284"/>
      <c r="D26" s="284"/>
      <c r="E26" s="284"/>
      <c r="F26" s="284"/>
      <c r="G26" s="284"/>
      <c r="H26" s="284"/>
      <c r="I26" s="284"/>
      <c r="J26" s="284"/>
      <c r="K26" s="284"/>
      <c r="L26" s="284"/>
      <c r="M26" s="284"/>
    </row>
    <row r="27" spans="1:15" x14ac:dyDescent="0.25">
      <c r="A27" s="284"/>
      <c r="B27" s="284"/>
      <c r="C27" s="284"/>
      <c r="D27" s="284"/>
      <c r="E27" s="284"/>
      <c r="F27" s="284"/>
      <c r="G27" s="284"/>
      <c r="H27" s="284"/>
      <c r="I27" s="284"/>
      <c r="J27" s="284"/>
      <c r="K27" s="284"/>
      <c r="L27" s="284"/>
      <c r="M27" s="284"/>
    </row>
    <row r="28" spans="1:15" x14ac:dyDescent="0.25">
      <c r="A28" s="284"/>
      <c r="B28" s="284"/>
      <c r="C28" s="284"/>
      <c r="D28" s="284"/>
      <c r="E28" s="284"/>
      <c r="F28" s="284"/>
      <c r="G28" s="284"/>
      <c r="H28" s="284"/>
      <c r="I28" s="284"/>
      <c r="J28" s="284"/>
      <c r="K28" s="284"/>
      <c r="L28" s="284"/>
      <c r="M28" s="284"/>
    </row>
    <row r="29" spans="1:15" x14ac:dyDescent="0.25">
      <c r="A29" s="284"/>
      <c r="B29" s="284"/>
      <c r="C29" s="284"/>
      <c r="D29" s="284"/>
      <c r="E29" s="284"/>
      <c r="F29" s="284"/>
      <c r="G29" s="284"/>
      <c r="H29" s="284"/>
      <c r="I29" s="284"/>
      <c r="J29" s="284"/>
      <c r="K29" s="284"/>
      <c r="L29" s="284"/>
      <c r="M29" s="284"/>
    </row>
    <row r="30" spans="1:15" x14ac:dyDescent="0.25">
      <c r="A30" s="284"/>
      <c r="B30" s="284"/>
      <c r="C30" s="284"/>
      <c r="D30" s="284"/>
      <c r="E30" s="284"/>
      <c r="F30" s="284"/>
      <c r="G30" s="284"/>
      <c r="H30" s="284"/>
      <c r="I30" s="284"/>
      <c r="J30" s="284"/>
      <c r="K30" s="284"/>
      <c r="L30" s="284"/>
      <c r="M30" s="284"/>
    </row>
    <row r="31" spans="1:15" x14ac:dyDescent="0.25">
      <c r="A31" s="284"/>
      <c r="B31" s="284"/>
      <c r="C31" s="284"/>
      <c r="D31" s="284"/>
      <c r="E31" s="284"/>
      <c r="F31" s="284"/>
      <c r="G31" s="284"/>
      <c r="H31" s="284"/>
      <c r="I31" s="284"/>
      <c r="J31" s="284"/>
      <c r="K31" s="284"/>
      <c r="L31" s="284"/>
      <c r="M31" s="284"/>
    </row>
    <row r="32" spans="1:15" x14ac:dyDescent="0.25">
      <c r="A32" s="284"/>
      <c r="B32" s="284"/>
      <c r="C32" s="284"/>
      <c r="D32" s="284"/>
      <c r="E32" s="284"/>
      <c r="F32" s="284"/>
      <c r="G32" s="284"/>
      <c r="H32" s="284"/>
      <c r="I32" s="284"/>
      <c r="J32" s="284"/>
      <c r="K32" s="284"/>
      <c r="L32" s="284"/>
      <c r="M32" s="284"/>
    </row>
    <row r="33" spans="1:13" x14ac:dyDescent="0.25">
      <c r="A33" s="284"/>
      <c r="B33" s="284"/>
      <c r="C33" s="284"/>
      <c r="D33" s="284"/>
      <c r="E33" s="284"/>
      <c r="F33" s="284"/>
      <c r="G33" s="284"/>
      <c r="H33" s="284"/>
      <c r="I33" s="284"/>
      <c r="J33" s="284"/>
      <c r="K33" s="284"/>
      <c r="L33" s="284"/>
      <c r="M33" s="284"/>
    </row>
    <row r="34" spans="1:13" x14ac:dyDescent="0.25">
      <c r="A34" s="284"/>
      <c r="B34" s="284"/>
      <c r="C34" s="284"/>
      <c r="D34" s="284"/>
      <c r="E34" s="284"/>
      <c r="F34" s="284"/>
      <c r="G34" s="284"/>
      <c r="H34" s="284"/>
      <c r="I34" s="284"/>
      <c r="J34" s="284"/>
      <c r="K34" s="284"/>
      <c r="L34" s="284"/>
      <c r="M34" s="284"/>
    </row>
    <row r="35" spans="1:13" x14ac:dyDescent="0.25">
      <c r="A35" s="284"/>
      <c r="B35" s="284"/>
      <c r="C35" s="284"/>
      <c r="D35" s="284"/>
      <c r="E35" s="284"/>
      <c r="F35" s="284"/>
      <c r="G35" s="284"/>
      <c r="H35" s="284"/>
      <c r="I35" s="284"/>
      <c r="J35" s="284"/>
      <c r="K35" s="284"/>
      <c r="L35" s="284"/>
      <c r="M35" s="284"/>
    </row>
    <row r="36" spans="1:13" x14ac:dyDescent="0.25">
      <c r="A36" s="284"/>
      <c r="B36" s="284"/>
      <c r="C36" s="284"/>
      <c r="D36" s="284"/>
      <c r="E36" s="284"/>
      <c r="F36" s="284"/>
      <c r="G36" s="284"/>
      <c r="H36" s="284"/>
      <c r="I36" s="284"/>
      <c r="J36" s="284"/>
      <c r="K36" s="284"/>
      <c r="L36" s="284"/>
      <c r="M36" s="284"/>
    </row>
    <row r="37" spans="1:13" x14ac:dyDescent="0.25">
      <c r="A37" s="284"/>
      <c r="B37" s="284"/>
      <c r="C37" s="284"/>
      <c r="D37" s="284"/>
      <c r="E37" s="284"/>
      <c r="F37" s="284"/>
      <c r="G37" s="284"/>
      <c r="H37" s="284"/>
      <c r="I37" s="284"/>
      <c r="J37" s="284"/>
      <c r="K37" s="284"/>
      <c r="L37" s="284"/>
      <c r="M37" s="284"/>
    </row>
    <row r="38" spans="1:13" x14ac:dyDescent="0.25">
      <c r="A38" s="284"/>
      <c r="B38" s="284"/>
      <c r="C38" s="284"/>
      <c r="D38" s="284"/>
      <c r="E38" s="284"/>
      <c r="F38" s="284"/>
      <c r="G38" s="284"/>
      <c r="H38" s="284"/>
      <c r="I38" s="284"/>
      <c r="J38" s="284"/>
      <c r="K38" s="284"/>
      <c r="L38" s="284"/>
      <c r="M38" s="284"/>
    </row>
    <row r="39" spans="1:13" x14ac:dyDescent="0.25">
      <c r="A39" s="284"/>
      <c r="B39" s="284"/>
      <c r="C39" s="284"/>
      <c r="D39" s="284"/>
      <c r="E39" s="284"/>
      <c r="F39" s="284"/>
      <c r="G39" s="284"/>
      <c r="H39" s="284"/>
      <c r="I39" s="284"/>
      <c r="J39" s="284"/>
      <c r="K39" s="284"/>
      <c r="L39" s="284"/>
      <c r="M39" s="284"/>
    </row>
    <row r="40" spans="1:13" x14ac:dyDescent="0.25">
      <c r="A40" s="284"/>
      <c r="B40" s="284"/>
      <c r="C40" s="284"/>
      <c r="D40" s="284"/>
      <c r="E40" s="284"/>
      <c r="F40" s="284"/>
      <c r="G40" s="284"/>
      <c r="H40" s="284"/>
      <c r="I40" s="284"/>
      <c r="J40" s="284"/>
      <c r="K40" s="284"/>
      <c r="L40" s="284"/>
      <c r="M40" s="284"/>
    </row>
    <row r="41" spans="1:13" x14ac:dyDescent="0.25">
      <c r="A41" s="284"/>
      <c r="B41" s="284"/>
      <c r="C41" s="284"/>
      <c r="D41" s="284"/>
      <c r="E41" s="284"/>
      <c r="F41" s="284"/>
      <c r="G41" s="284"/>
      <c r="H41" s="284"/>
      <c r="I41" s="284"/>
      <c r="J41" s="284"/>
      <c r="K41" s="284"/>
      <c r="L41" s="284"/>
      <c r="M41" s="284"/>
    </row>
    <row r="42" spans="1:13" x14ac:dyDescent="0.25">
      <c r="A42" s="284"/>
      <c r="B42" s="284"/>
      <c r="C42" s="284"/>
      <c r="D42" s="284"/>
      <c r="E42" s="284"/>
      <c r="F42" s="284"/>
      <c r="G42" s="284"/>
      <c r="H42" s="284"/>
      <c r="I42" s="284"/>
      <c r="J42" s="284"/>
      <c r="K42" s="284"/>
      <c r="L42" s="284"/>
      <c r="M42" s="284"/>
    </row>
    <row r="43" spans="1:13" x14ac:dyDescent="0.25">
      <c r="A43" s="284"/>
      <c r="B43" s="284"/>
      <c r="C43" s="284"/>
      <c r="D43" s="284"/>
      <c r="E43" s="284"/>
      <c r="F43" s="284"/>
      <c r="G43" s="284"/>
      <c r="H43" s="284"/>
      <c r="I43" s="284"/>
      <c r="J43" s="284"/>
      <c r="K43" s="284"/>
      <c r="L43" s="284"/>
      <c r="M43" s="284"/>
    </row>
    <row r="44" spans="1:13" x14ac:dyDescent="0.25">
      <c r="A44" s="284"/>
      <c r="B44" s="284"/>
      <c r="C44" s="284"/>
      <c r="D44" s="284"/>
      <c r="E44" s="284"/>
      <c r="F44" s="284"/>
      <c r="G44" s="284"/>
      <c r="H44" s="284"/>
      <c r="I44" s="284"/>
      <c r="J44" s="284"/>
      <c r="K44" s="284"/>
      <c r="L44" s="284"/>
      <c r="M44" s="284"/>
    </row>
    <row r="45" spans="1:13" x14ac:dyDescent="0.25">
      <c r="A45" s="284"/>
      <c r="B45" s="284"/>
      <c r="C45" s="284"/>
      <c r="D45" s="284"/>
      <c r="E45" s="284"/>
      <c r="F45" s="284"/>
      <c r="G45" s="284"/>
      <c r="H45" s="284"/>
      <c r="I45" s="284"/>
      <c r="J45" s="284"/>
      <c r="K45" s="284"/>
      <c r="L45" s="284"/>
      <c r="M45" s="284"/>
    </row>
    <row r="46" spans="1:13" x14ac:dyDescent="0.25">
      <c r="A46" s="284"/>
      <c r="B46" s="284"/>
      <c r="C46" s="284"/>
      <c r="D46" s="284"/>
      <c r="E46" s="284"/>
      <c r="F46" s="284"/>
      <c r="G46" s="284"/>
      <c r="H46" s="284"/>
      <c r="I46" s="284"/>
      <c r="J46" s="284"/>
      <c r="K46" s="284"/>
      <c r="L46" s="284"/>
      <c r="M46" s="284"/>
    </row>
    <row r="47" spans="1:13" x14ac:dyDescent="0.25">
      <c r="A47" s="284"/>
      <c r="B47" s="284"/>
      <c r="C47" s="284"/>
      <c r="D47" s="284"/>
      <c r="E47" s="284"/>
      <c r="F47" s="284"/>
      <c r="G47" s="284"/>
      <c r="H47" s="284"/>
      <c r="I47" s="284"/>
      <c r="J47" s="284"/>
      <c r="K47" s="284"/>
      <c r="L47" s="284"/>
      <c r="M47" s="284"/>
    </row>
    <row r="48" spans="1:13" x14ac:dyDescent="0.25">
      <c r="A48" s="284"/>
      <c r="B48" s="284"/>
      <c r="C48" s="284"/>
      <c r="D48" s="284"/>
      <c r="E48" s="284"/>
      <c r="F48" s="284"/>
      <c r="G48" s="284"/>
      <c r="H48" s="284"/>
      <c r="I48" s="284"/>
      <c r="J48" s="284"/>
      <c r="K48" s="284"/>
      <c r="L48" s="284"/>
      <c r="M48" s="284"/>
    </row>
    <row r="49" spans="1:13" x14ac:dyDescent="0.25">
      <c r="A49" s="284"/>
      <c r="B49" s="284"/>
      <c r="C49" s="284"/>
      <c r="D49" s="284"/>
      <c r="E49" s="284"/>
      <c r="F49" s="284"/>
      <c r="G49" s="284"/>
      <c r="H49" s="284"/>
      <c r="I49" s="284"/>
      <c r="J49" s="284"/>
      <c r="K49" s="284"/>
      <c r="L49" s="284"/>
      <c r="M49" s="284"/>
    </row>
    <row r="50" spans="1:13" x14ac:dyDescent="0.25">
      <c r="A50" s="284"/>
      <c r="B50" s="284"/>
      <c r="C50" s="284"/>
      <c r="D50" s="284"/>
      <c r="E50" s="284"/>
      <c r="F50" s="284"/>
      <c r="G50" s="284"/>
      <c r="H50" s="284"/>
      <c r="I50" s="284"/>
      <c r="J50" s="284"/>
      <c r="K50" s="284"/>
      <c r="L50" s="284"/>
      <c r="M50" s="284"/>
    </row>
    <row r="51" spans="1:13" x14ac:dyDescent="0.25">
      <c r="A51" s="284"/>
      <c r="B51" s="284"/>
      <c r="C51" s="284"/>
      <c r="D51" s="284"/>
      <c r="E51" s="284"/>
      <c r="F51" s="284"/>
      <c r="G51" s="284"/>
      <c r="H51" s="284"/>
      <c r="I51" s="284"/>
      <c r="J51" s="284"/>
      <c r="K51" s="284"/>
      <c r="L51" s="284"/>
      <c r="M51" s="284"/>
    </row>
  </sheetData>
  <mergeCells count="1">
    <mergeCell ref="A13:M51"/>
  </mergeCells>
  <pageMargins left="0.7" right="0.7" top="0.75" bottom="0.75" header="0.3" footer="0.3"/>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zoomScale="85" zoomScaleNormal="85" workbookViewId="0">
      <selection activeCell="H49" sqref="H49"/>
    </sheetView>
  </sheetViews>
  <sheetFormatPr defaultColWidth="9.109375" defaultRowHeight="13.8" x14ac:dyDescent="0.25"/>
  <cols>
    <col min="1" max="1" width="27.88671875" style="206" customWidth="1"/>
    <col min="2" max="2" width="27.5546875" style="206" customWidth="1"/>
    <col min="3" max="16384" width="9.109375" style="206"/>
  </cols>
  <sheetData>
    <row r="1" spans="1:2" x14ac:dyDescent="0.25">
      <c r="A1" s="205" t="s">
        <v>103</v>
      </c>
    </row>
    <row r="2" spans="1:2" x14ac:dyDescent="0.25">
      <c r="A2" s="205" t="s">
        <v>115</v>
      </c>
    </row>
    <row r="3" spans="1:2" x14ac:dyDescent="0.25">
      <c r="A3" s="206" t="s">
        <v>118</v>
      </c>
    </row>
    <row r="4" spans="1:2" ht="14.4" thickBot="1" x14ac:dyDescent="0.3"/>
    <row r="5" spans="1:2" ht="15" customHeight="1" x14ac:dyDescent="0.25">
      <c r="A5" s="344" t="s">
        <v>1</v>
      </c>
      <c r="B5" s="285" t="s">
        <v>116</v>
      </c>
    </row>
    <row r="6" spans="1:2" x14ac:dyDescent="0.25">
      <c r="A6" s="345"/>
      <c r="B6" s="287"/>
    </row>
    <row r="7" spans="1:2" x14ac:dyDescent="0.25">
      <c r="A7" s="208" t="s">
        <v>9</v>
      </c>
      <c r="B7" s="207">
        <v>177</v>
      </c>
    </row>
    <row r="8" spans="1:2" x14ac:dyDescent="0.25">
      <c r="A8" s="209" t="s">
        <v>11</v>
      </c>
      <c r="B8" s="207">
        <v>137</v>
      </c>
    </row>
    <row r="9" spans="1:2" x14ac:dyDescent="0.25">
      <c r="A9" s="209" t="s">
        <v>12</v>
      </c>
      <c r="B9" s="207">
        <v>148</v>
      </c>
    </row>
    <row r="10" spans="1:2" x14ac:dyDescent="0.25">
      <c r="A10" s="209" t="s">
        <v>13</v>
      </c>
      <c r="B10" s="207">
        <v>121</v>
      </c>
    </row>
    <row r="11" spans="1:2" x14ac:dyDescent="0.25">
      <c r="A11" s="209" t="s">
        <v>14</v>
      </c>
      <c r="B11" s="207">
        <v>142</v>
      </c>
    </row>
    <row r="12" spans="1:2" x14ac:dyDescent="0.25">
      <c r="A12" s="209" t="s">
        <v>15</v>
      </c>
      <c r="B12" s="207">
        <v>142</v>
      </c>
    </row>
    <row r="13" spans="1:2" x14ac:dyDescent="0.25">
      <c r="A13" s="209" t="s">
        <v>16</v>
      </c>
      <c r="B13" s="207">
        <v>147</v>
      </c>
    </row>
    <row r="14" spans="1:2" x14ac:dyDescent="0.25">
      <c r="A14" s="209" t="s">
        <v>17</v>
      </c>
      <c r="B14" s="207">
        <v>156</v>
      </c>
    </row>
    <row r="15" spans="1:2" x14ac:dyDescent="0.25">
      <c r="A15" s="209" t="s">
        <v>18</v>
      </c>
      <c r="B15" s="207">
        <v>138</v>
      </c>
    </row>
    <row r="16" spans="1:2" x14ac:dyDescent="0.25">
      <c r="A16" s="209" t="s">
        <v>19</v>
      </c>
      <c r="B16" s="207">
        <v>112</v>
      </c>
    </row>
    <row r="17" spans="1:2" x14ac:dyDescent="0.25">
      <c r="A17" s="209" t="s">
        <v>20</v>
      </c>
      <c r="B17" s="207">
        <v>88</v>
      </c>
    </row>
    <row r="18" spans="1:2" x14ac:dyDescent="0.25">
      <c r="A18" s="209" t="s">
        <v>21</v>
      </c>
      <c r="B18" s="207">
        <v>63</v>
      </c>
    </row>
    <row r="19" spans="1:2" x14ac:dyDescent="0.25">
      <c r="A19" s="209" t="s">
        <v>22</v>
      </c>
      <c r="B19" s="207">
        <v>31</v>
      </c>
    </row>
    <row r="20" spans="1:2" x14ac:dyDescent="0.25">
      <c r="A20" s="209" t="s">
        <v>23</v>
      </c>
      <c r="B20" s="207">
        <v>35</v>
      </c>
    </row>
    <row r="21" spans="1:2" x14ac:dyDescent="0.25">
      <c r="A21" s="251" t="s">
        <v>24</v>
      </c>
      <c r="B21" s="207">
        <v>19</v>
      </c>
    </row>
    <row r="22" spans="1:2" x14ac:dyDescent="0.25">
      <c r="A22" s="252" t="s">
        <v>122</v>
      </c>
      <c r="B22" s="207">
        <v>24</v>
      </c>
    </row>
    <row r="23" spans="1:2" x14ac:dyDescent="0.25">
      <c r="A23" s="249" t="s">
        <v>27</v>
      </c>
      <c r="B23" s="212">
        <f>SUM(B7:B22)</f>
        <v>1680</v>
      </c>
    </row>
    <row r="24" spans="1:2" ht="14.4" thickBot="1" x14ac:dyDescent="0.3">
      <c r="A24" s="210" t="s">
        <v>35</v>
      </c>
      <c r="B24" s="211">
        <f>B23/16</f>
        <v>105</v>
      </c>
    </row>
  </sheetData>
  <mergeCells count="2">
    <mergeCell ref="A5:A6"/>
    <mergeCell ref="B5: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85" zoomScaleNormal="85" workbookViewId="0">
      <selection activeCell="I24" sqref="I24"/>
    </sheetView>
  </sheetViews>
  <sheetFormatPr defaultColWidth="9.109375" defaultRowHeight="13.8" x14ac:dyDescent="0.25"/>
  <cols>
    <col min="1" max="1" width="21.5546875" style="4" customWidth="1"/>
    <col min="2" max="2" width="10.33203125" style="4" customWidth="1"/>
    <col min="3" max="3" width="10.109375" style="4" customWidth="1"/>
    <col min="4" max="4" width="14.88671875" style="4" customWidth="1"/>
    <col min="5" max="5" width="11.44140625" style="4" customWidth="1"/>
    <col min="6" max="6" width="12.44140625" style="4" customWidth="1"/>
    <col min="7" max="7" width="14" style="4" customWidth="1"/>
    <col min="8" max="8" width="9.109375" style="4"/>
    <col min="9" max="9" width="13.88671875" style="4" customWidth="1"/>
    <col min="10" max="10" width="15.109375" style="4" customWidth="1"/>
    <col min="11" max="16384" width="9.109375" style="4"/>
  </cols>
  <sheetData>
    <row r="1" spans="1:10" x14ac:dyDescent="0.25">
      <c r="A1" s="5" t="s">
        <v>0</v>
      </c>
    </row>
    <row r="2" spans="1:10" x14ac:dyDescent="0.25">
      <c r="A2" s="5" t="s">
        <v>25</v>
      </c>
    </row>
    <row r="3" spans="1:10" ht="107.25" customHeight="1" x14ac:dyDescent="0.25">
      <c r="A3" s="284" t="s">
        <v>126</v>
      </c>
      <c r="B3" s="284"/>
      <c r="C3" s="284"/>
      <c r="D3" s="284"/>
      <c r="E3" s="284"/>
      <c r="F3" s="284"/>
      <c r="G3" s="284"/>
      <c r="H3" s="284"/>
      <c r="I3" s="284"/>
      <c r="J3" s="284"/>
    </row>
    <row r="4" spans="1:10" x14ac:dyDescent="0.25">
      <c r="A4" s="284"/>
      <c r="B4" s="284"/>
      <c r="C4" s="284"/>
      <c r="D4" s="284"/>
      <c r="E4" s="284"/>
      <c r="F4" s="284"/>
      <c r="G4" s="284"/>
      <c r="H4" s="284"/>
      <c r="I4" s="284"/>
      <c r="J4" s="284"/>
    </row>
    <row r="5" spans="1:10" x14ac:dyDescent="0.25">
      <c r="A5" s="6"/>
      <c r="B5" s="6"/>
      <c r="C5" s="6"/>
      <c r="D5" s="6"/>
      <c r="E5" s="6"/>
      <c r="F5" s="6"/>
      <c r="G5" s="6"/>
      <c r="H5" s="6"/>
      <c r="I5" s="6"/>
      <c r="J5" s="6"/>
    </row>
    <row r="6" spans="1:10" ht="14.4" thickBot="1" x14ac:dyDescent="0.3">
      <c r="A6" s="5" t="s">
        <v>105</v>
      </c>
      <c r="B6" s="253"/>
    </row>
    <row r="7" spans="1:10" ht="15" customHeight="1" x14ac:dyDescent="0.3">
      <c r="A7" s="285" t="s">
        <v>1</v>
      </c>
      <c r="B7" s="288" t="s">
        <v>2</v>
      </c>
      <c r="C7" s="290" t="s">
        <v>3</v>
      </c>
      <c r="D7" s="301" t="s">
        <v>4</v>
      </c>
      <c r="E7" s="302"/>
      <c r="F7" s="302"/>
      <c r="G7" s="303"/>
      <c r="H7"/>
      <c r="I7"/>
      <c r="J7"/>
    </row>
    <row r="8" spans="1:10" ht="14.4" x14ac:dyDescent="0.3">
      <c r="A8" s="286"/>
      <c r="B8" s="289"/>
      <c r="C8" s="291"/>
      <c r="D8" s="293" t="s">
        <v>5</v>
      </c>
      <c r="E8" s="295" t="s">
        <v>6</v>
      </c>
      <c r="F8" s="297" t="s">
        <v>7</v>
      </c>
      <c r="G8" s="299" t="s">
        <v>8</v>
      </c>
      <c r="H8"/>
      <c r="I8"/>
      <c r="J8"/>
    </row>
    <row r="9" spans="1:10" ht="14.4" x14ac:dyDescent="0.3">
      <c r="A9" s="287"/>
      <c r="B9" s="289"/>
      <c r="C9" s="292"/>
      <c r="D9" s="294"/>
      <c r="E9" s="296"/>
      <c r="F9" s="298"/>
      <c r="G9" s="300"/>
      <c r="H9"/>
      <c r="I9"/>
      <c r="J9"/>
    </row>
    <row r="10" spans="1:10" ht="14.4" x14ac:dyDescent="0.3">
      <c r="A10" s="36" t="s">
        <v>9</v>
      </c>
      <c r="B10" s="213">
        <v>1826</v>
      </c>
      <c r="C10" s="175">
        <v>1107</v>
      </c>
      <c r="D10" s="7">
        <v>719</v>
      </c>
      <c r="E10" s="8">
        <v>608</v>
      </c>
      <c r="F10" s="9" t="s">
        <v>10</v>
      </c>
      <c r="G10" s="177">
        <v>111</v>
      </c>
      <c r="H10"/>
      <c r="I10"/>
      <c r="J10"/>
    </row>
    <row r="11" spans="1:10" ht="14.4" x14ac:dyDescent="0.3">
      <c r="A11" s="36" t="s">
        <v>11</v>
      </c>
      <c r="B11" s="214">
        <v>1773</v>
      </c>
      <c r="C11" s="176">
        <v>1162</v>
      </c>
      <c r="D11" s="16">
        <v>611</v>
      </c>
      <c r="E11" s="17">
        <v>402</v>
      </c>
      <c r="F11" s="18" t="s">
        <v>10</v>
      </c>
      <c r="G11" s="43">
        <v>209</v>
      </c>
      <c r="H11"/>
      <c r="I11"/>
      <c r="J11"/>
    </row>
    <row r="12" spans="1:10" ht="14.4" x14ac:dyDescent="0.3">
      <c r="A12" s="36" t="s">
        <v>12</v>
      </c>
      <c r="B12" s="214">
        <v>2248</v>
      </c>
      <c r="C12" s="176">
        <v>1302</v>
      </c>
      <c r="D12" s="16">
        <v>946</v>
      </c>
      <c r="E12" s="17">
        <v>539</v>
      </c>
      <c r="F12" s="18" t="s">
        <v>10</v>
      </c>
      <c r="G12" s="43">
        <v>407</v>
      </c>
      <c r="H12"/>
      <c r="I12"/>
      <c r="J12"/>
    </row>
    <row r="13" spans="1:10" ht="14.4" x14ac:dyDescent="0.3">
      <c r="A13" s="36" t="s">
        <v>13</v>
      </c>
      <c r="B13" s="214">
        <v>1753</v>
      </c>
      <c r="C13" s="176">
        <v>803</v>
      </c>
      <c r="D13" s="16">
        <v>950</v>
      </c>
      <c r="E13" s="17">
        <v>476</v>
      </c>
      <c r="F13" s="18" t="s">
        <v>10</v>
      </c>
      <c r="G13" s="43">
        <v>474</v>
      </c>
      <c r="H13"/>
      <c r="I13"/>
      <c r="J13"/>
    </row>
    <row r="14" spans="1:10" ht="14.4" x14ac:dyDescent="0.3">
      <c r="A14" s="36" t="s">
        <v>14</v>
      </c>
      <c r="B14" s="214">
        <v>1134</v>
      </c>
      <c r="C14" s="176">
        <v>808</v>
      </c>
      <c r="D14" s="16">
        <v>326</v>
      </c>
      <c r="E14" s="17">
        <v>186</v>
      </c>
      <c r="F14" s="18" t="s">
        <v>10</v>
      </c>
      <c r="G14" s="43">
        <v>140</v>
      </c>
      <c r="H14"/>
      <c r="I14"/>
      <c r="J14"/>
    </row>
    <row r="15" spans="1:10" ht="14.4" x14ac:dyDescent="0.3">
      <c r="A15" s="36" t="s">
        <v>15</v>
      </c>
      <c r="B15" s="214">
        <v>1404</v>
      </c>
      <c r="C15" s="176">
        <v>696</v>
      </c>
      <c r="D15" s="16">
        <v>708</v>
      </c>
      <c r="E15" s="19">
        <v>429</v>
      </c>
      <c r="F15" s="10" t="s">
        <v>10</v>
      </c>
      <c r="G15" s="177">
        <v>279</v>
      </c>
      <c r="H15"/>
      <c r="I15"/>
      <c r="J15"/>
    </row>
    <row r="16" spans="1:10" ht="14.4" x14ac:dyDescent="0.3">
      <c r="A16" s="36" t="s">
        <v>16</v>
      </c>
      <c r="B16" s="214">
        <v>1543</v>
      </c>
      <c r="C16" s="176">
        <v>879</v>
      </c>
      <c r="D16" s="16">
        <v>664</v>
      </c>
      <c r="E16" s="17">
        <v>251</v>
      </c>
      <c r="F16" s="18" t="s">
        <v>10</v>
      </c>
      <c r="G16" s="43">
        <v>413</v>
      </c>
      <c r="H16"/>
      <c r="I16"/>
      <c r="J16"/>
    </row>
    <row r="17" spans="1:15" ht="14.4" x14ac:dyDescent="0.3">
      <c r="A17" s="36" t="s">
        <v>17</v>
      </c>
      <c r="B17" s="214">
        <v>1199</v>
      </c>
      <c r="C17" s="176">
        <v>567</v>
      </c>
      <c r="D17" s="16">
        <v>632</v>
      </c>
      <c r="E17" s="17">
        <v>498</v>
      </c>
      <c r="F17" s="18" t="s">
        <v>10</v>
      </c>
      <c r="G17" s="43">
        <v>134</v>
      </c>
      <c r="H17"/>
      <c r="I17"/>
      <c r="J17"/>
    </row>
    <row r="18" spans="1:15" ht="14.4" x14ac:dyDescent="0.3">
      <c r="A18" s="36" t="s">
        <v>18</v>
      </c>
      <c r="B18" s="214">
        <v>1218</v>
      </c>
      <c r="C18" s="176">
        <v>653</v>
      </c>
      <c r="D18" s="16">
        <v>565</v>
      </c>
      <c r="E18" s="17">
        <v>401</v>
      </c>
      <c r="F18" s="18" t="s">
        <v>10</v>
      </c>
      <c r="G18" s="43">
        <v>164</v>
      </c>
      <c r="H18"/>
      <c r="I18"/>
      <c r="J18"/>
    </row>
    <row r="19" spans="1:15" ht="14.4" x14ac:dyDescent="0.3">
      <c r="A19" s="36" t="s">
        <v>19</v>
      </c>
      <c r="B19" s="214">
        <v>1745</v>
      </c>
      <c r="C19" s="176">
        <v>1241</v>
      </c>
      <c r="D19" s="16">
        <v>504</v>
      </c>
      <c r="E19" s="17">
        <v>320</v>
      </c>
      <c r="F19" s="18">
        <v>24</v>
      </c>
      <c r="G19" s="43">
        <v>160</v>
      </c>
      <c r="H19"/>
      <c r="I19"/>
      <c r="J19"/>
      <c r="O19" s="174"/>
    </row>
    <row r="20" spans="1:15" ht="14.4" x14ac:dyDescent="0.3">
      <c r="A20" s="36" t="s">
        <v>20</v>
      </c>
      <c r="B20" s="214">
        <v>1621</v>
      </c>
      <c r="C20" s="176">
        <v>1225</v>
      </c>
      <c r="D20" s="16">
        <v>396</v>
      </c>
      <c r="E20" s="17">
        <v>165</v>
      </c>
      <c r="F20" s="18">
        <v>61</v>
      </c>
      <c r="G20" s="43">
        <v>170</v>
      </c>
      <c r="H20"/>
      <c r="I20"/>
      <c r="J20"/>
    </row>
    <row r="21" spans="1:15" ht="14.4" x14ac:dyDescent="0.3">
      <c r="A21" s="36" t="s">
        <v>21</v>
      </c>
      <c r="B21" s="214">
        <v>1862</v>
      </c>
      <c r="C21" s="176">
        <v>1365</v>
      </c>
      <c r="D21" s="16">
        <v>497</v>
      </c>
      <c r="E21" s="17">
        <v>216</v>
      </c>
      <c r="F21" s="18">
        <v>132</v>
      </c>
      <c r="G21" s="43">
        <v>149</v>
      </c>
      <c r="H21"/>
      <c r="I21"/>
      <c r="J21"/>
    </row>
    <row r="22" spans="1:15" ht="14.4" x14ac:dyDescent="0.3">
      <c r="A22" s="36" t="s">
        <v>22</v>
      </c>
      <c r="B22" s="214">
        <v>2545</v>
      </c>
      <c r="C22" s="176">
        <v>1952</v>
      </c>
      <c r="D22" s="16">
        <v>593</v>
      </c>
      <c r="E22" s="17">
        <v>412</v>
      </c>
      <c r="F22" s="18">
        <v>22</v>
      </c>
      <c r="G22" s="43">
        <v>159</v>
      </c>
      <c r="H22"/>
      <c r="I22"/>
      <c r="J22"/>
    </row>
    <row r="23" spans="1:15" ht="14.4" x14ac:dyDescent="0.3">
      <c r="A23" s="36" t="s">
        <v>23</v>
      </c>
      <c r="B23" s="214">
        <v>901</v>
      </c>
      <c r="C23" s="176">
        <v>713</v>
      </c>
      <c r="D23" s="16">
        <v>188</v>
      </c>
      <c r="E23" s="17">
        <v>94</v>
      </c>
      <c r="F23" s="18">
        <v>15</v>
      </c>
      <c r="G23" s="43">
        <v>79</v>
      </c>
      <c r="H23"/>
      <c r="I23"/>
      <c r="J23"/>
    </row>
    <row r="24" spans="1:15" ht="14.4" x14ac:dyDescent="0.3">
      <c r="A24" s="36" t="s">
        <v>24</v>
      </c>
      <c r="B24" s="255">
        <v>3587</v>
      </c>
      <c r="C24" s="176">
        <v>2686</v>
      </c>
      <c r="D24" s="16">
        <v>901</v>
      </c>
      <c r="E24" s="17">
        <v>465</v>
      </c>
      <c r="F24" s="42">
        <v>45</v>
      </c>
      <c r="G24" s="43">
        <v>391</v>
      </c>
      <c r="H24"/>
      <c r="I24" s="283"/>
      <c r="J24"/>
    </row>
    <row r="25" spans="1:15" ht="14.4" x14ac:dyDescent="0.3">
      <c r="A25" s="44" t="s">
        <v>122</v>
      </c>
      <c r="B25" s="215">
        <f>C25+D25</f>
        <v>2042</v>
      </c>
      <c r="C25" s="176">
        <f>1238+234</f>
        <v>1472</v>
      </c>
      <c r="D25" s="21">
        <f>SUM(E25:G25)</f>
        <v>570</v>
      </c>
      <c r="E25" s="22">
        <f>101+34</f>
        <v>135</v>
      </c>
      <c r="F25" s="23">
        <f>40+128</f>
        <v>168</v>
      </c>
      <c r="G25" s="178">
        <f>57+83+58+35+34</f>
        <v>267</v>
      </c>
      <c r="H25"/>
      <c r="I25"/>
      <c r="J25"/>
    </row>
    <row r="26" spans="1:15" ht="14.4" x14ac:dyDescent="0.3">
      <c r="A26" s="48" t="s">
        <v>27</v>
      </c>
      <c r="B26" s="191">
        <f t="shared" ref="B26:G26" si="0">SUM(B10:B25)</f>
        <v>28401</v>
      </c>
      <c r="C26" s="26">
        <f t="shared" si="0"/>
        <v>18631</v>
      </c>
      <c r="D26" s="27">
        <f t="shared" si="0"/>
        <v>9770</v>
      </c>
      <c r="E26" s="28">
        <f t="shared" si="0"/>
        <v>5597</v>
      </c>
      <c r="F26" s="28">
        <f t="shared" si="0"/>
        <v>467</v>
      </c>
      <c r="G26" s="26">
        <f t="shared" si="0"/>
        <v>3706</v>
      </c>
      <c r="H26"/>
      <c r="I26"/>
      <c r="J26"/>
    </row>
    <row r="27" spans="1:15" ht="14.4" x14ac:dyDescent="0.3">
      <c r="A27" s="48" t="s">
        <v>26</v>
      </c>
      <c r="B27" s="184">
        <f t="shared" ref="B27:G27" si="1">B26/16</f>
        <v>1775.0625</v>
      </c>
      <c r="C27" s="30">
        <f t="shared" si="1"/>
        <v>1164.4375</v>
      </c>
      <c r="D27" s="29">
        <f t="shared" si="1"/>
        <v>610.625</v>
      </c>
      <c r="E27" s="31">
        <f t="shared" si="1"/>
        <v>349.8125</v>
      </c>
      <c r="F27" s="31">
        <f t="shared" si="1"/>
        <v>29.1875</v>
      </c>
      <c r="G27" s="30">
        <f t="shared" si="1"/>
        <v>231.625</v>
      </c>
      <c r="H27"/>
      <c r="I27"/>
      <c r="J27"/>
    </row>
    <row r="28" spans="1:15" ht="15" thickBot="1" x14ac:dyDescent="0.35">
      <c r="A28" s="53" t="s">
        <v>28</v>
      </c>
      <c r="B28" s="190">
        <f>B26/B26</f>
        <v>1</v>
      </c>
      <c r="C28" s="33">
        <f>C26/B26</f>
        <v>0.65599802823844233</v>
      </c>
      <c r="D28" s="34">
        <f>D26/B26</f>
        <v>0.34400197176155767</v>
      </c>
      <c r="E28" s="35">
        <f>E26/B26</f>
        <v>0.19707052568571529</v>
      </c>
      <c r="F28" s="35">
        <f>F26/B26</f>
        <v>1.6443082990035562E-2</v>
      </c>
      <c r="G28" s="33">
        <f>G26/B26</f>
        <v>0.13048836308580683</v>
      </c>
      <c r="H28"/>
      <c r="I28"/>
      <c r="J28"/>
    </row>
    <row r="31" spans="1:15" ht="14.4" thickBot="1" x14ac:dyDescent="0.3">
      <c r="A31" s="5" t="s">
        <v>106</v>
      </c>
      <c r="B31" s="253"/>
    </row>
    <row r="32" spans="1:15" ht="14.4" x14ac:dyDescent="0.3">
      <c r="A32" s="285" t="s">
        <v>1</v>
      </c>
      <c r="B32" s="304" t="s">
        <v>2</v>
      </c>
      <c r="C32" s="304" t="s">
        <v>3</v>
      </c>
      <c r="D32" s="301" t="s">
        <v>4</v>
      </c>
      <c r="E32" s="302"/>
      <c r="F32" s="302"/>
      <c r="G32" s="303"/>
      <c r="H32"/>
      <c r="I32"/>
      <c r="J32"/>
    </row>
    <row r="33" spans="1:10" ht="14.4" x14ac:dyDescent="0.3">
      <c r="A33" s="286"/>
      <c r="B33" s="305"/>
      <c r="C33" s="305"/>
      <c r="D33" s="293" t="s">
        <v>29</v>
      </c>
      <c r="E33" s="308" t="s">
        <v>6</v>
      </c>
      <c r="F33" s="297" t="s">
        <v>7</v>
      </c>
      <c r="G33" s="299" t="s">
        <v>8</v>
      </c>
      <c r="H33"/>
      <c r="I33"/>
      <c r="J33"/>
    </row>
    <row r="34" spans="1:10" ht="14.4" x14ac:dyDescent="0.3">
      <c r="A34" s="287"/>
      <c r="B34" s="305"/>
      <c r="C34" s="306"/>
      <c r="D34" s="307"/>
      <c r="E34" s="309"/>
      <c r="F34" s="298"/>
      <c r="G34" s="300"/>
      <c r="H34"/>
      <c r="I34"/>
      <c r="J34"/>
    </row>
    <row r="35" spans="1:10" ht="14.4" x14ac:dyDescent="0.3">
      <c r="A35" s="36" t="s">
        <v>9</v>
      </c>
      <c r="B35" s="37">
        <v>1227</v>
      </c>
      <c r="C35" s="37">
        <v>1066</v>
      </c>
      <c r="D35" s="7">
        <v>161</v>
      </c>
      <c r="E35" s="19">
        <v>50</v>
      </c>
      <c r="F35" s="38" t="s">
        <v>10</v>
      </c>
      <c r="G35" s="177">
        <v>111</v>
      </c>
      <c r="H35"/>
      <c r="I35"/>
      <c r="J35"/>
    </row>
    <row r="36" spans="1:10" ht="14.4" x14ac:dyDescent="0.3">
      <c r="A36" s="36" t="s">
        <v>11</v>
      </c>
      <c r="B36" s="40">
        <v>1394</v>
      </c>
      <c r="C36" s="41">
        <v>1116</v>
      </c>
      <c r="D36" s="16">
        <v>278</v>
      </c>
      <c r="E36" s="17">
        <v>69</v>
      </c>
      <c r="F36" s="42" t="s">
        <v>10</v>
      </c>
      <c r="G36" s="43">
        <v>209</v>
      </c>
      <c r="H36"/>
      <c r="I36"/>
      <c r="J36"/>
    </row>
    <row r="37" spans="1:10" ht="14.4" x14ac:dyDescent="0.3">
      <c r="A37" s="36" t="s">
        <v>12</v>
      </c>
      <c r="B37" s="40">
        <v>1958</v>
      </c>
      <c r="C37" s="41">
        <v>1223</v>
      </c>
      <c r="D37" s="16">
        <v>735</v>
      </c>
      <c r="E37" s="17">
        <v>330</v>
      </c>
      <c r="F37" s="42" t="s">
        <v>10</v>
      </c>
      <c r="G37" s="43">
        <v>405</v>
      </c>
      <c r="H37"/>
      <c r="I37"/>
      <c r="J37"/>
    </row>
    <row r="38" spans="1:10" ht="14.4" x14ac:dyDescent="0.3">
      <c r="A38" s="36" t="s">
        <v>13</v>
      </c>
      <c r="B38" s="40">
        <v>1249</v>
      </c>
      <c r="C38" s="41">
        <v>713</v>
      </c>
      <c r="D38" s="16">
        <v>536</v>
      </c>
      <c r="E38" s="17">
        <v>63</v>
      </c>
      <c r="F38" s="42" t="s">
        <v>10</v>
      </c>
      <c r="G38" s="43">
        <v>473</v>
      </c>
      <c r="H38"/>
      <c r="I38"/>
      <c r="J38"/>
    </row>
    <row r="39" spans="1:10" ht="14.4" x14ac:dyDescent="0.3">
      <c r="A39" s="36" t="s">
        <v>14</v>
      </c>
      <c r="B39" s="40">
        <v>1041</v>
      </c>
      <c r="C39" s="40">
        <v>742</v>
      </c>
      <c r="D39" s="14">
        <v>299</v>
      </c>
      <c r="E39" s="19">
        <v>159</v>
      </c>
      <c r="F39" s="38" t="s">
        <v>10</v>
      </c>
      <c r="G39" s="43">
        <v>140</v>
      </c>
      <c r="H39"/>
      <c r="I39"/>
      <c r="J39"/>
    </row>
    <row r="40" spans="1:10" ht="14.4" x14ac:dyDescent="0.3">
      <c r="A40" s="36" t="s">
        <v>15</v>
      </c>
      <c r="B40" s="40">
        <v>1333</v>
      </c>
      <c r="C40" s="40">
        <v>633</v>
      </c>
      <c r="D40" s="14">
        <v>700</v>
      </c>
      <c r="E40" s="19">
        <v>421</v>
      </c>
      <c r="F40" s="38" t="s">
        <v>10</v>
      </c>
      <c r="G40" s="177">
        <v>279</v>
      </c>
      <c r="H40"/>
      <c r="I40"/>
      <c r="J40"/>
    </row>
    <row r="41" spans="1:10" ht="14.4" x14ac:dyDescent="0.3">
      <c r="A41" s="36" t="s">
        <v>16</v>
      </c>
      <c r="B41" s="40">
        <v>1391</v>
      </c>
      <c r="C41" s="40">
        <v>832</v>
      </c>
      <c r="D41" s="14">
        <v>559</v>
      </c>
      <c r="E41" s="19">
        <v>146</v>
      </c>
      <c r="F41" s="38" t="s">
        <v>10</v>
      </c>
      <c r="G41" s="43">
        <v>413</v>
      </c>
      <c r="H41"/>
      <c r="I41"/>
      <c r="J41"/>
    </row>
    <row r="42" spans="1:10" ht="14.4" x14ac:dyDescent="0.3">
      <c r="A42" s="36" t="s">
        <v>17</v>
      </c>
      <c r="B42" s="40">
        <v>1084</v>
      </c>
      <c r="C42" s="40">
        <v>491</v>
      </c>
      <c r="D42" s="14">
        <v>593</v>
      </c>
      <c r="E42" s="19">
        <v>459</v>
      </c>
      <c r="F42" s="38" t="s">
        <v>10</v>
      </c>
      <c r="G42" s="43">
        <v>134</v>
      </c>
      <c r="H42"/>
      <c r="I42"/>
      <c r="J42"/>
    </row>
    <row r="43" spans="1:10" ht="14.4" x14ac:dyDescent="0.3">
      <c r="A43" s="36" t="s">
        <v>18</v>
      </c>
      <c r="B43" s="40">
        <v>1065</v>
      </c>
      <c r="C43" s="40">
        <v>577</v>
      </c>
      <c r="D43" s="14">
        <v>488</v>
      </c>
      <c r="E43" s="19">
        <v>326</v>
      </c>
      <c r="F43" s="38" t="s">
        <v>10</v>
      </c>
      <c r="G43" s="43">
        <v>162</v>
      </c>
      <c r="H43"/>
      <c r="I43"/>
      <c r="J43"/>
    </row>
    <row r="44" spans="1:10" ht="14.4" x14ac:dyDescent="0.3">
      <c r="A44" s="36" t="s">
        <v>19</v>
      </c>
      <c r="B44" s="40">
        <v>1669</v>
      </c>
      <c r="C44" s="40">
        <v>1186</v>
      </c>
      <c r="D44" s="14">
        <v>483</v>
      </c>
      <c r="E44" s="19">
        <v>299</v>
      </c>
      <c r="F44" s="38">
        <v>24</v>
      </c>
      <c r="G44" s="43">
        <v>160</v>
      </c>
      <c r="H44"/>
      <c r="I44"/>
      <c r="J44"/>
    </row>
    <row r="45" spans="1:10" ht="14.4" x14ac:dyDescent="0.3">
      <c r="A45" s="36" t="s">
        <v>20</v>
      </c>
      <c r="B45" s="40">
        <v>1216</v>
      </c>
      <c r="C45" s="40">
        <v>1107</v>
      </c>
      <c r="D45" s="14">
        <v>109</v>
      </c>
      <c r="E45" s="19">
        <v>-121</v>
      </c>
      <c r="F45" s="38">
        <v>61</v>
      </c>
      <c r="G45" s="43">
        <v>169</v>
      </c>
      <c r="H45"/>
      <c r="I45"/>
      <c r="J45"/>
    </row>
    <row r="46" spans="1:10" ht="14.4" x14ac:dyDescent="0.3">
      <c r="A46" s="36" t="s">
        <v>21</v>
      </c>
      <c r="B46" s="40">
        <v>1390</v>
      </c>
      <c r="C46" s="40">
        <v>1277</v>
      </c>
      <c r="D46" s="14">
        <v>113</v>
      </c>
      <c r="E46" s="19">
        <v>-166</v>
      </c>
      <c r="F46" s="38">
        <v>132</v>
      </c>
      <c r="G46" s="43">
        <v>147</v>
      </c>
      <c r="H46"/>
      <c r="I46"/>
      <c r="J46"/>
    </row>
    <row r="47" spans="1:10" ht="14.4" x14ac:dyDescent="0.3">
      <c r="A47" s="36" t="s">
        <v>22</v>
      </c>
      <c r="B47" s="40">
        <v>2432</v>
      </c>
      <c r="C47" s="40">
        <v>1880</v>
      </c>
      <c r="D47" s="14">
        <v>552</v>
      </c>
      <c r="E47" s="19">
        <v>371</v>
      </c>
      <c r="F47" s="38">
        <v>22</v>
      </c>
      <c r="G47" s="43">
        <v>159</v>
      </c>
      <c r="H47"/>
      <c r="I47"/>
      <c r="J47"/>
    </row>
    <row r="48" spans="1:10" ht="14.4" x14ac:dyDescent="0.3">
      <c r="A48" s="36" t="s">
        <v>23</v>
      </c>
      <c r="B48" s="40">
        <v>859</v>
      </c>
      <c r="C48" s="41">
        <v>675</v>
      </c>
      <c r="D48" s="16">
        <v>184</v>
      </c>
      <c r="E48" s="17">
        <v>90</v>
      </c>
      <c r="F48" s="42">
        <v>15</v>
      </c>
      <c r="G48" s="43">
        <v>79</v>
      </c>
      <c r="H48"/>
      <c r="I48"/>
      <c r="J48"/>
    </row>
    <row r="49" spans="1:10" ht="15" customHeight="1" x14ac:dyDescent="0.3">
      <c r="A49" s="36" t="s">
        <v>24</v>
      </c>
      <c r="B49" s="40">
        <v>3208</v>
      </c>
      <c r="C49" s="41">
        <v>2582</v>
      </c>
      <c r="D49" s="16">
        <v>626</v>
      </c>
      <c r="E49" s="17">
        <v>190</v>
      </c>
      <c r="F49" s="18">
        <v>45</v>
      </c>
      <c r="G49" s="43">
        <v>391</v>
      </c>
      <c r="H49"/>
      <c r="I49" s="283"/>
      <c r="J49"/>
    </row>
    <row r="50" spans="1:10" ht="15" customHeight="1" x14ac:dyDescent="0.3">
      <c r="A50" s="44" t="s">
        <v>122</v>
      </c>
      <c r="B50" s="45">
        <f>1531+465</f>
        <v>1996</v>
      </c>
      <c r="C50" s="46">
        <f>1193+234</f>
        <v>1427</v>
      </c>
      <c r="D50" s="21">
        <f>SUM(E50:G50)</f>
        <v>569</v>
      </c>
      <c r="E50" s="22">
        <f>100+34</f>
        <v>134</v>
      </c>
      <c r="F50" s="24">
        <f>40+128</f>
        <v>168</v>
      </c>
      <c r="G50" s="178">
        <f>57+83+58+34+35</f>
        <v>267</v>
      </c>
      <c r="H50"/>
      <c r="I50"/>
      <c r="J50"/>
    </row>
    <row r="51" spans="1:10" ht="14.4" x14ac:dyDescent="0.3">
      <c r="A51" s="48" t="s">
        <v>27</v>
      </c>
      <c r="B51" s="49">
        <f t="shared" ref="B51:G51" si="2">SUM(B35:B50)</f>
        <v>24512</v>
      </c>
      <c r="C51" s="49">
        <f t="shared" si="2"/>
        <v>17527</v>
      </c>
      <c r="D51" s="25">
        <f t="shared" si="2"/>
        <v>6985</v>
      </c>
      <c r="E51" s="28">
        <f t="shared" si="2"/>
        <v>2820</v>
      </c>
      <c r="F51" s="50">
        <f t="shared" si="2"/>
        <v>467</v>
      </c>
      <c r="G51" s="179">
        <f t="shared" si="2"/>
        <v>3698</v>
      </c>
      <c r="H51"/>
      <c r="I51"/>
      <c r="J51"/>
    </row>
    <row r="52" spans="1:10" ht="14.4" x14ac:dyDescent="0.3">
      <c r="A52" s="48" t="s">
        <v>26</v>
      </c>
      <c r="B52" s="51">
        <f t="shared" ref="B52:G52" si="3">B51/16</f>
        <v>1532</v>
      </c>
      <c r="C52" s="52">
        <f t="shared" si="3"/>
        <v>1095.4375</v>
      </c>
      <c r="D52" s="29">
        <f t="shared" si="3"/>
        <v>436.5625</v>
      </c>
      <c r="E52" s="31">
        <f t="shared" si="3"/>
        <v>176.25</v>
      </c>
      <c r="F52" s="31">
        <f t="shared" si="3"/>
        <v>29.1875</v>
      </c>
      <c r="G52" s="30">
        <f t="shared" si="3"/>
        <v>231.125</v>
      </c>
      <c r="H52"/>
      <c r="I52"/>
      <c r="J52"/>
    </row>
    <row r="53" spans="1:10" ht="15" thickBot="1" x14ac:dyDescent="0.35">
      <c r="A53" s="53" t="s">
        <v>28</v>
      </c>
      <c r="B53" s="54">
        <f>B51/B51</f>
        <v>1</v>
      </c>
      <c r="C53" s="54">
        <f>C51/B51</f>
        <v>0.7150375326370757</v>
      </c>
      <c r="D53" s="32">
        <f>D51/B51</f>
        <v>0.2849624673629243</v>
      </c>
      <c r="E53" s="35">
        <f>E51/B51</f>
        <v>0.11504569190600522</v>
      </c>
      <c r="F53" s="35">
        <f>F51/B51</f>
        <v>1.9051892950391645E-2</v>
      </c>
      <c r="G53" s="33">
        <f>G51/B51</f>
        <v>0.15086488250652741</v>
      </c>
      <c r="H53"/>
      <c r="I53"/>
      <c r="J53"/>
    </row>
    <row r="54" spans="1:10" ht="14.4" x14ac:dyDescent="0.3">
      <c r="H54"/>
      <c r="I54"/>
      <c r="J54"/>
    </row>
  </sheetData>
  <mergeCells count="18">
    <mergeCell ref="D32:G32"/>
    <mergeCell ref="A32:A34"/>
    <mergeCell ref="B32:B34"/>
    <mergeCell ref="C32:C34"/>
    <mergeCell ref="D33:D34"/>
    <mergeCell ref="E33:E34"/>
    <mergeCell ref="F33:F34"/>
    <mergeCell ref="G33:G34"/>
    <mergeCell ref="A7:A9"/>
    <mergeCell ref="B7:B9"/>
    <mergeCell ref="C7:C9"/>
    <mergeCell ref="A4:J4"/>
    <mergeCell ref="A3:J3"/>
    <mergeCell ref="D8:D9"/>
    <mergeCell ref="E8:E9"/>
    <mergeCell ref="F8:F9"/>
    <mergeCell ref="G8:G9"/>
    <mergeCell ref="D7:G7"/>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zoomScale="85" zoomScaleNormal="85" workbookViewId="0">
      <selection activeCell="I18" sqref="I11:J18"/>
    </sheetView>
  </sheetViews>
  <sheetFormatPr defaultColWidth="9.109375" defaultRowHeight="13.8" x14ac:dyDescent="0.25"/>
  <cols>
    <col min="1" max="1" width="27.5546875" style="4" customWidth="1"/>
    <col min="2" max="2" width="14.33203125" style="4" customWidth="1"/>
    <col min="3" max="3" width="12.6640625" style="4" customWidth="1"/>
    <col min="4" max="4" width="14.33203125" style="4" customWidth="1"/>
    <col min="5" max="5" width="18.5546875" style="4" customWidth="1"/>
    <col min="6" max="6" width="21.33203125" style="4" customWidth="1"/>
    <col min="7" max="7" width="18.33203125" style="4" customWidth="1"/>
    <col min="8" max="8" width="15.5546875" style="4" customWidth="1"/>
    <col min="9" max="9" width="15.109375" style="4" customWidth="1"/>
    <col min="10" max="10" width="14" style="4" customWidth="1"/>
    <col min="11" max="11" width="17.6640625" style="4" customWidth="1"/>
    <col min="12" max="12" width="22.6640625" style="4" customWidth="1"/>
    <col min="13" max="16384" width="9.109375" style="4"/>
  </cols>
  <sheetData>
    <row r="1" spans="1:7" x14ac:dyDescent="0.25">
      <c r="A1" s="5" t="s">
        <v>30</v>
      </c>
    </row>
    <row r="2" spans="1:7" x14ac:dyDescent="0.25">
      <c r="A2" s="5" t="s">
        <v>104</v>
      </c>
    </row>
    <row r="5" spans="1:7" ht="14.4" thickBot="1" x14ac:dyDescent="0.3">
      <c r="A5" s="5" t="s">
        <v>107</v>
      </c>
      <c r="E5" s="253"/>
    </row>
    <row r="6" spans="1:7" ht="30" customHeight="1" x14ac:dyDescent="0.25">
      <c r="A6" s="285" t="s">
        <v>1</v>
      </c>
      <c r="B6" s="285" t="s">
        <v>34</v>
      </c>
      <c r="C6" s="327" t="s">
        <v>69</v>
      </c>
      <c r="D6" s="321" t="s">
        <v>31</v>
      </c>
      <c r="E6" s="322"/>
      <c r="F6" s="323"/>
      <c r="G6" s="324" t="s">
        <v>32</v>
      </c>
    </row>
    <row r="7" spans="1:7" x14ac:dyDescent="0.25">
      <c r="A7" s="287"/>
      <c r="B7" s="287"/>
      <c r="C7" s="328"/>
      <c r="D7" s="55" t="s">
        <v>6</v>
      </c>
      <c r="E7" s="55" t="s">
        <v>7</v>
      </c>
      <c r="F7" s="183" t="s">
        <v>33</v>
      </c>
      <c r="G7" s="325"/>
    </row>
    <row r="8" spans="1:7" x14ac:dyDescent="0.25">
      <c r="A8" s="62" t="s">
        <v>9</v>
      </c>
      <c r="B8" s="182">
        <v>254</v>
      </c>
      <c r="C8" s="259">
        <f>SUM(D8:F8)</f>
        <v>170</v>
      </c>
      <c r="D8" s="260">
        <v>165</v>
      </c>
      <c r="E8" s="9">
        <v>0</v>
      </c>
      <c r="F8" s="256">
        <v>5</v>
      </c>
      <c r="G8" s="256">
        <v>84</v>
      </c>
    </row>
    <row r="9" spans="1:7" x14ac:dyDescent="0.25">
      <c r="A9" s="62" t="s">
        <v>11</v>
      </c>
      <c r="B9" s="182">
        <v>178</v>
      </c>
      <c r="C9" s="258">
        <f t="shared" ref="C9:C22" si="0">SUM(D9:F9)</f>
        <v>59</v>
      </c>
      <c r="D9" s="261">
        <v>52</v>
      </c>
      <c r="E9" s="10">
        <v>0</v>
      </c>
      <c r="F9" s="13">
        <v>7</v>
      </c>
      <c r="G9" s="13">
        <v>119</v>
      </c>
    </row>
    <row r="10" spans="1:7" x14ac:dyDescent="0.25">
      <c r="A10" s="62" t="s">
        <v>12</v>
      </c>
      <c r="B10" s="182">
        <v>207</v>
      </c>
      <c r="C10" s="258">
        <f t="shared" si="0"/>
        <v>68</v>
      </c>
      <c r="D10" s="261">
        <v>64</v>
      </c>
      <c r="E10" s="10">
        <v>0</v>
      </c>
      <c r="F10" s="13">
        <v>4</v>
      </c>
      <c r="G10" s="13">
        <v>139</v>
      </c>
    </row>
    <row r="11" spans="1:7" x14ac:dyDescent="0.25">
      <c r="A11" s="62" t="s">
        <v>13</v>
      </c>
      <c r="B11" s="182">
        <v>169</v>
      </c>
      <c r="C11" s="258">
        <f t="shared" si="0"/>
        <v>127</v>
      </c>
      <c r="D11" s="261">
        <v>117</v>
      </c>
      <c r="E11" s="10">
        <v>0</v>
      </c>
      <c r="F11" s="13">
        <v>10</v>
      </c>
      <c r="G11" s="13">
        <v>42</v>
      </c>
    </row>
    <row r="12" spans="1:7" x14ac:dyDescent="0.25">
      <c r="A12" s="62" t="s">
        <v>14</v>
      </c>
      <c r="B12" s="182">
        <v>137</v>
      </c>
      <c r="C12" s="258">
        <f t="shared" si="0"/>
        <v>67</v>
      </c>
      <c r="D12" s="261">
        <v>62</v>
      </c>
      <c r="E12" s="10">
        <v>0</v>
      </c>
      <c r="F12" s="13">
        <v>5</v>
      </c>
      <c r="G12" s="13">
        <v>70</v>
      </c>
    </row>
    <row r="13" spans="1:7" x14ac:dyDescent="0.25">
      <c r="A13" s="62" t="s">
        <v>15</v>
      </c>
      <c r="B13" s="182">
        <v>244</v>
      </c>
      <c r="C13" s="258">
        <f t="shared" si="0"/>
        <v>178</v>
      </c>
      <c r="D13" s="261">
        <v>151</v>
      </c>
      <c r="E13" s="10">
        <v>0</v>
      </c>
      <c r="F13" s="13">
        <v>27</v>
      </c>
      <c r="G13" s="13">
        <v>66</v>
      </c>
    </row>
    <row r="14" spans="1:7" x14ac:dyDescent="0.25">
      <c r="A14" s="62" t="s">
        <v>16</v>
      </c>
      <c r="B14" s="40">
        <v>151</v>
      </c>
      <c r="C14" s="258">
        <f t="shared" si="0"/>
        <v>76</v>
      </c>
      <c r="D14" s="261">
        <v>65</v>
      </c>
      <c r="E14" s="10">
        <v>0</v>
      </c>
      <c r="F14" s="13">
        <v>11</v>
      </c>
      <c r="G14" s="13">
        <v>75</v>
      </c>
    </row>
    <row r="15" spans="1:7" x14ac:dyDescent="0.25">
      <c r="A15" s="62" t="s">
        <v>17</v>
      </c>
      <c r="B15" s="40">
        <v>287</v>
      </c>
      <c r="C15" s="258">
        <f t="shared" si="0"/>
        <v>204</v>
      </c>
      <c r="D15" s="261">
        <v>195</v>
      </c>
      <c r="E15" s="10">
        <v>0</v>
      </c>
      <c r="F15" s="13">
        <v>9</v>
      </c>
      <c r="G15" s="13">
        <v>83</v>
      </c>
    </row>
    <row r="16" spans="1:7" x14ac:dyDescent="0.25">
      <c r="A16" s="62" t="s">
        <v>18</v>
      </c>
      <c r="B16" s="40">
        <v>234</v>
      </c>
      <c r="C16" s="258">
        <f t="shared" si="0"/>
        <v>150</v>
      </c>
      <c r="D16" s="261">
        <v>136</v>
      </c>
      <c r="E16" s="10">
        <v>0</v>
      </c>
      <c r="F16" s="13">
        <v>14</v>
      </c>
      <c r="G16" s="13">
        <v>84</v>
      </c>
    </row>
    <row r="17" spans="1:16" x14ac:dyDescent="0.25">
      <c r="A17" s="62" t="s">
        <v>19</v>
      </c>
      <c r="B17" s="40">
        <v>391</v>
      </c>
      <c r="C17" s="258">
        <f t="shared" si="0"/>
        <v>164</v>
      </c>
      <c r="D17" s="261">
        <v>137</v>
      </c>
      <c r="E17" s="10">
        <v>3</v>
      </c>
      <c r="F17" s="13">
        <v>24</v>
      </c>
      <c r="G17" s="13">
        <v>227</v>
      </c>
      <c r="I17" s="174"/>
    </row>
    <row r="18" spans="1:16" x14ac:dyDescent="0.25">
      <c r="A18" s="62" t="s">
        <v>20</v>
      </c>
      <c r="B18" s="40">
        <v>296</v>
      </c>
      <c r="C18" s="258">
        <f t="shared" si="0"/>
        <v>138</v>
      </c>
      <c r="D18" s="261">
        <v>84</v>
      </c>
      <c r="E18" s="10">
        <v>20</v>
      </c>
      <c r="F18" s="13">
        <v>34</v>
      </c>
      <c r="G18" s="13">
        <v>158</v>
      </c>
    </row>
    <row r="19" spans="1:16" x14ac:dyDescent="0.25">
      <c r="A19" s="62" t="s">
        <v>21</v>
      </c>
      <c r="B19" s="40">
        <v>353</v>
      </c>
      <c r="C19" s="258">
        <f t="shared" si="0"/>
        <v>129</v>
      </c>
      <c r="D19" s="261">
        <v>115</v>
      </c>
      <c r="E19" s="10">
        <v>1</v>
      </c>
      <c r="F19" s="13">
        <v>13</v>
      </c>
      <c r="G19" s="13">
        <v>224</v>
      </c>
      <c r="P19" s="174"/>
    </row>
    <row r="20" spans="1:16" x14ac:dyDescent="0.25">
      <c r="A20" s="62" t="s">
        <v>22</v>
      </c>
      <c r="B20" s="41">
        <v>495</v>
      </c>
      <c r="C20" s="258">
        <f t="shared" si="0"/>
        <v>187</v>
      </c>
      <c r="D20" s="261">
        <v>171</v>
      </c>
      <c r="E20" s="10">
        <v>1</v>
      </c>
      <c r="F20" s="13">
        <v>15</v>
      </c>
      <c r="G20" s="13">
        <v>308</v>
      </c>
    </row>
    <row r="21" spans="1:16" x14ac:dyDescent="0.25">
      <c r="A21" s="62" t="s">
        <v>23</v>
      </c>
      <c r="B21" s="41">
        <v>164</v>
      </c>
      <c r="C21" s="258">
        <f t="shared" si="0"/>
        <v>40</v>
      </c>
      <c r="D21" s="261">
        <v>34</v>
      </c>
      <c r="E21" s="10">
        <v>3</v>
      </c>
      <c r="F21" s="13">
        <v>3</v>
      </c>
      <c r="G21" s="13">
        <v>124</v>
      </c>
    </row>
    <row r="22" spans="1:16" x14ac:dyDescent="0.25">
      <c r="A22" s="62" t="s">
        <v>24</v>
      </c>
      <c r="B22" s="41">
        <v>794</v>
      </c>
      <c r="C22" s="258">
        <f t="shared" si="0"/>
        <v>304</v>
      </c>
      <c r="D22" s="79">
        <v>263</v>
      </c>
      <c r="E22" s="10">
        <v>0</v>
      </c>
      <c r="F22" s="257">
        <v>41</v>
      </c>
      <c r="G22" s="257">
        <v>490</v>
      </c>
    </row>
    <row r="23" spans="1:16" x14ac:dyDescent="0.25">
      <c r="A23" s="64" t="s">
        <v>122</v>
      </c>
      <c r="B23" s="41">
        <f>207+221</f>
        <v>428</v>
      </c>
      <c r="C23" s="258">
        <f>SUM(D23:F23)</f>
        <v>111</v>
      </c>
      <c r="D23" s="79">
        <f>55+34</f>
        <v>89</v>
      </c>
      <c r="E23" s="10">
        <v>0</v>
      </c>
      <c r="F23" s="257">
        <f>(6+2)+(7+7)</f>
        <v>22</v>
      </c>
      <c r="G23" s="257">
        <f>144+173</f>
        <v>317</v>
      </c>
    </row>
    <row r="24" spans="1:16" x14ac:dyDescent="0.25">
      <c r="A24" s="262" t="s">
        <v>27</v>
      </c>
      <c r="B24" s="166">
        <f t="shared" ref="B24:G24" si="1">SUM(B8:B23)</f>
        <v>4782</v>
      </c>
      <c r="C24" s="263">
        <f t="shared" si="1"/>
        <v>2172</v>
      </c>
      <c r="D24" s="59">
        <f t="shared" si="1"/>
        <v>1900</v>
      </c>
      <c r="E24" s="60">
        <f t="shared" si="1"/>
        <v>28</v>
      </c>
      <c r="F24" s="229">
        <f t="shared" si="1"/>
        <v>244</v>
      </c>
      <c r="G24" s="244">
        <f t="shared" si="1"/>
        <v>2610</v>
      </c>
    </row>
    <row r="25" spans="1:16" x14ac:dyDescent="0.25">
      <c r="A25" s="48" t="s">
        <v>35</v>
      </c>
      <c r="B25" s="52">
        <f>B24/16</f>
        <v>298.875</v>
      </c>
      <c r="C25" s="264">
        <f t="shared" ref="C25:G25" si="2">C24/16</f>
        <v>135.75</v>
      </c>
      <c r="D25" s="31">
        <f t="shared" si="2"/>
        <v>118.75</v>
      </c>
      <c r="E25" s="230">
        <f t="shared" si="2"/>
        <v>1.75</v>
      </c>
      <c r="F25" s="52">
        <f t="shared" si="2"/>
        <v>15.25</v>
      </c>
      <c r="G25" s="230">
        <f t="shared" si="2"/>
        <v>163.125</v>
      </c>
    </row>
    <row r="26" spans="1:16" ht="14.4" thickBot="1" x14ac:dyDescent="0.3">
      <c r="A26" s="53" t="s">
        <v>28</v>
      </c>
      <c r="B26" s="54">
        <f>B24/B24</f>
        <v>1</v>
      </c>
      <c r="C26" s="32">
        <f>C24/B24</f>
        <v>0.45420326223337515</v>
      </c>
      <c r="D26" s="35">
        <f>D24/B24</f>
        <v>0.397323295692179</v>
      </c>
      <c r="E26" s="35">
        <f>E24/B24</f>
        <v>5.8552906733584272E-3</v>
      </c>
      <c r="F26" s="33">
        <f>F24/B24</f>
        <v>5.1024675867837724E-2</v>
      </c>
      <c r="G26" s="231">
        <f>G24/B24</f>
        <v>0.54579673776662485</v>
      </c>
    </row>
    <row r="29" spans="1:16" ht="14.4" thickBot="1" x14ac:dyDescent="0.3">
      <c r="A29" s="326" t="s">
        <v>108</v>
      </c>
      <c r="B29" s="326"/>
      <c r="C29" s="326"/>
      <c r="D29" s="326"/>
      <c r="E29" s="326"/>
      <c r="F29" s="326"/>
      <c r="G29" s="326"/>
      <c r="H29" s="326"/>
      <c r="I29" s="326"/>
      <c r="J29" s="326"/>
      <c r="K29" s="326"/>
      <c r="L29" s="326"/>
    </row>
    <row r="30" spans="1:16" ht="15" customHeight="1" x14ac:dyDescent="0.25">
      <c r="A30" s="310" t="s">
        <v>36</v>
      </c>
      <c r="B30" s="312" t="s">
        <v>63</v>
      </c>
      <c r="C30" s="314" t="s">
        <v>64</v>
      </c>
      <c r="D30" s="316" t="s">
        <v>38</v>
      </c>
      <c r="E30" s="318" t="s">
        <v>39</v>
      </c>
      <c r="F30" s="319"/>
      <c r="G30" s="319"/>
      <c r="H30" s="319"/>
      <c r="I30" s="319"/>
      <c r="J30" s="319"/>
      <c r="K30" s="320"/>
    </row>
    <row r="31" spans="1:16" ht="41.4" x14ac:dyDescent="0.25">
      <c r="A31" s="311"/>
      <c r="B31" s="313"/>
      <c r="C31" s="315"/>
      <c r="D31" s="317"/>
      <c r="E31" s="250" t="s">
        <v>62</v>
      </c>
      <c r="F31" s="138" t="s">
        <v>40</v>
      </c>
      <c r="G31" s="138" t="s">
        <v>42</v>
      </c>
      <c r="H31" s="137" t="s">
        <v>43</v>
      </c>
      <c r="I31" s="137" t="s">
        <v>44</v>
      </c>
      <c r="J31" s="137" t="s">
        <v>45</v>
      </c>
      <c r="K31" s="140" t="s">
        <v>46</v>
      </c>
      <c r="L31" s="253"/>
    </row>
    <row r="32" spans="1:16" x14ac:dyDescent="0.25">
      <c r="A32" s="267" t="s">
        <v>9</v>
      </c>
      <c r="B32" s="273">
        <v>1562</v>
      </c>
      <c r="C32" s="160">
        <v>162</v>
      </c>
      <c r="D32" s="185">
        <v>12</v>
      </c>
      <c r="E32" s="161">
        <v>150</v>
      </c>
      <c r="F32" s="129">
        <v>150</v>
      </c>
      <c r="G32" s="129">
        <v>0</v>
      </c>
      <c r="H32" s="129">
        <v>0</v>
      </c>
      <c r="I32" s="129">
        <v>0</v>
      </c>
      <c r="J32" s="129">
        <v>0</v>
      </c>
      <c r="K32" s="159">
        <v>0</v>
      </c>
    </row>
    <row r="33" spans="1:12" x14ac:dyDescent="0.25">
      <c r="A33" s="267" t="s">
        <v>11</v>
      </c>
      <c r="B33" s="127">
        <v>1491</v>
      </c>
      <c r="C33" s="160">
        <v>89</v>
      </c>
      <c r="D33" s="186">
        <v>71</v>
      </c>
      <c r="E33" s="189">
        <v>18</v>
      </c>
      <c r="F33" s="131">
        <v>18</v>
      </c>
      <c r="G33" s="131">
        <v>0</v>
      </c>
      <c r="H33" s="131">
        <v>0</v>
      </c>
      <c r="I33" s="131">
        <v>0</v>
      </c>
      <c r="J33" s="131">
        <v>0</v>
      </c>
      <c r="K33" s="160">
        <v>0</v>
      </c>
    </row>
    <row r="34" spans="1:12" x14ac:dyDescent="0.25">
      <c r="A34" s="267" t="s">
        <v>12</v>
      </c>
      <c r="B34" s="127">
        <v>1917</v>
      </c>
      <c r="C34" s="160">
        <v>75</v>
      </c>
      <c r="D34" s="186">
        <v>71</v>
      </c>
      <c r="E34" s="161">
        <v>4</v>
      </c>
      <c r="F34" s="131">
        <v>4</v>
      </c>
      <c r="G34" s="131">
        <v>0</v>
      </c>
      <c r="H34" s="131">
        <v>0</v>
      </c>
      <c r="I34" s="131">
        <v>0</v>
      </c>
      <c r="J34" s="131">
        <v>0</v>
      </c>
      <c r="K34" s="160">
        <v>0</v>
      </c>
    </row>
    <row r="35" spans="1:12" x14ac:dyDescent="0.25">
      <c r="A35" s="267" t="s">
        <v>13</v>
      </c>
      <c r="B35" s="127">
        <v>1502</v>
      </c>
      <c r="C35" s="160">
        <v>101</v>
      </c>
      <c r="D35" s="186">
        <v>16</v>
      </c>
      <c r="E35" s="161">
        <v>85</v>
      </c>
      <c r="F35" s="131">
        <v>75</v>
      </c>
      <c r="G35" s="131">
        <v>0</v>
      </c>
      <c r="H35" s="131">
        <v>10</v>
      </c>
      <c r="I35" s="131">
        <v>0</v>
      </c>
      <c r="J35" s="131">
        <v>0</v>
      </c>
      <c r="K35" s="160">
        <v>0</v>
      </c>
    </row>
    <row r="36" spans="1:12" x14ac:dyDescent="0.25">
      <c r="A36" s="267" t="s">
        <v>14</v>
      </c>
      <c r="B36" s="127">
        <v>800</v>
      </c>
      <c r="C36" s="160">
        <v>43</v>
      </c>
      <c r="D36" s="186" t="s">
        <v>10</v>
      </c>
      <c r="E36" s="161">
        <v>43</v>
      </c>
      <c r="F36" s="131">
        <v>39</v>
      </c>
      <c r="G36" s="131">
        <v>0</v>
      </c>
      <c r="H36" s="131">
        <v>4</v>
      </c>
      <c r="I36" s="131">
        <v>0</v>
      </c>
      <c r="J36" s="131">
        <v>0</v>
      </c>
      <c r="K36" s="160">
        <v>0</v>
      </c>
    </row>
    <row r="37" spans="1:12" x14ac:dyDescent="0.25">
      <c r="A37" s="267" t="s">
        <v>15</v>
      </c>
      <c r="B37" s="127">
        <v>1123</v>
      </c>
      <c r="C37" s="160">
        <v>169</v>
      </c>
      <c r="D37" s="186">
        <v>12</v>
      </c>
      <c r="E37" s="161">
        <v>157</v>
      </c>
      <c r="F37" s="131">
        <v>136</v>
      </c>
      <c r="G37" s="131">
        <v>0</v>
      </c>
      <c r="H37" s="131">
        <v>21</v>
      </c>
      <c r="I37" s="131">
        <v>0</v>
      </c>
      <c r="J37" s="131">
        <v>0</v>
      </c>
      <c r="K37" s="160">
        <v>0</v>
      </c>
    </row>
    <row r="38" spans="1:12" x14ac:dyDescent="0.25">
      <c r="A38" s="267" t="s">
        <v>16</v>
      </c>
      <c r="B38" s="63">
        <v>1334</v>
      </c>
      <c r="C38" s="160">
        <v>101</v>
      </c>
      <c r="D38" s="40">
        <v>46</v>
      </c>
      <c r="E38" s="161">
        <v>55</v>
      </c>
      <c r="F38" s="38">
        <v>51</v>
      </c>
      <c r="G38" s="38">
        <v>0</v>
      </c>
      <c r="H38" s="38">
        <v>4</v>
      </c>
      <c r="I38" s="10">
        <v>0</v>
      </c>
      <c r="J38" s="10">
        <v>0</v>
      </c>
      <c r="K38" s="13">
        <v>0</v>
      </c>
    </row>
    <row r="39" spans="1:12" x14ac:dyDescent="0.25">
      <c r="A39" s="267" t="s">
        <v>17</v>
      </c>
      <c r="B39" s="63">
        <v>888</v>
      </c>
      <c r="C39" s="160">
        <v>142</v>
      </c>
      <c r="D39" s="40">
        <v>17</v>
      </c>
      <c r="E39" s="161">
        <v>125</v>
      </c>
      <c r="F39" s="38">
        <v>125</v>
      </c>
      <c r="G39" s="38">
        <v>0</v>
      </c>
      <c r="H39" s="38">
        <v>0</v>
      </c>
      <c r="I39" s="10">
        <v>0</v>
      </c>
      <c r="J39" s="10">
        <v>0</v>
      </c>
      <c r="K39" s="13">
        <v>0</v>
      </c>
    </row>
    <row r="40" spans="1:12" x14ac:dyDescent="0.25">
      <c r="A40" s="267" t="s">
        <v>18</v>
      </c>
      <c r="B40" s="63">
        <v>919</v>
      </c>
      <c r="C40" s="160">
        <v>112</v>
      </c>
      <c r="D40" s="40">
        <v>25</v>
      </c>
      <c r="E40" s="161">
        <v>87</v>
      </c>
      <c r="F40" s="38">
        <v>78</v>
      </c>
      <c r="G40" s="38">
        <v>0</v>
      </c>
      <c r="H40" s="38">
        <v>9</v>
      </c>
      <c r="I40" s="10">
        <v>0</v>
      </c>
      <c r="J40" s="10">
        <v>0</v>
      </c>
      <c r="K40" s="13">
        <v>0</v>
      </c>
    </row>
    <row r="41" spans="1:12" x14ac:dyDescent="0.25">
      <c r="A41" s="267" t="s">
        <v>19</v>
      </c>
      <c r="B41" s="63">
        <v>1481</v>
      </c>
      <c r="C41" s="160">
        <v>280</v>
      </c>
      <c r="D41" s="40">
        <v>136</v>
      </c>
      <c r="E41" s="161">
        <v>144</v>
      </c>
      <c r="F41" s="38">
        <v>122</v>
      </c>
      <c r="G41" s="38">
        <v>0</v>
      </c>
      <c r="H41" s="38">
        <v>22</v>
      </c>
      <c r="I41" s="10">
        <v>0</v>
      </c>
      <c r="J41" s="10">
        <v>0</v>
      </c>
      <c r="K41" s="13">
        <v>0</v>
      </c>
    </row>
    <row r="42" spans="1:12" x14ac:dyDescent="0.25">
      <c r="A42" s="267" t="s">
        <v>20</v>
      </c>
      <c r="B42" s="63">
        <v>1216</v>
      </c>
      <c r="C42" s="160">
        <v>145</v>
      </c>
      <c r="D42" s="40">
        <v>55</v>
      </c>
      <c r="E42" s="161">
        <v>90</v>
      </c>
      <c r="F42" s="38">
        <v>55</v>
      </c>
      <c r="G42" s="38">
        <v>15</v>
      </c>
      <c r="H42" s="38">
        <v>20</v>
      </c>
      <c r="I42" s="10">
        <v>0</v>
      </c>
      <c r="J42" s="10">
        <v>0</v>
      </c>
      <c r="K42" s="13">
        <v>0</v>
      </c>
    </row>
    <row r="43" spans="1:12" x14ac:dyDescent="0.25">
      <c r="A43" s="267" t="s">
        <v>21</v>
      </c>
      <c r="B43" s="63">
        <v>1356</v>
      </c>
      <c r="C43" s="160">
        <v>231</v>
      </c>
      <c r="D43" s="40">
        <v>119</v>
      </c>
      <c r="E43" s="161">
        <v>112</v>
      </c>
      <c r="F43" s="38">
        <v>101</v>
      </c>
      <c r="G43" s="38">
        <v>1</v>
      </c>
      <c r="H43" s="38">
        <v>10</v>
      </c>
      <c r="I43" s="10">
        <v>0</v>
      </c>
      <c r="J43" s="10">
        <v>0</v>
      </c>
      <c r="K43" s="13">
        <v>0</v>
      </c>
    </row>
    <row r="44" spans="1:12" x14ac:dyDescent="0.25">
      <c r="A44" s="267" t="s">
        <v>22</v>
      </c>
      <c r="B44" s="63">
        <v>2257</v>
      </c>
      <c r="C44" s="160">
        <v>396</v>
      </c>
      <c r="D44" s="40">
        <v>243</v>
      </c>
      <c r="E44" s="161">
        <v>153</v>
      </c>
      <c r="F44" s="38">
        <v>139</v>
      </c>
      <c r="G44" s="38">
        <v>1</v>
      </c>
      <c r="H44" s="38">
        <v>13</v>
      </c>
      <c r="I44" s="10">
        <v>0</v>
      </c>
      <c r="J44" s="10">
        <v>0</v>
      </c>
      <c r="K44" s="13">
        <v>0</v>
      </c>
    </row>
    <row r="45" spans="1:12" x14ac:dyDescent="0.25">
      <c r="A45" s="267" t="s">
        <v>23</v>
      </c>
      <c r="B45" s="63">
        <v>591</v>
      </c>
      <c r="C45" s="160">
        <v>80</v>
      </c>
      <c r="D45" s="40">
        <v>59</v>
      </c>
      <c r="E45" s="161">
        <v>21</v>
      </c>
      <c r="F45" s="38">
        <v>21</v>
      </c>
      <c r="G45" s="38">
        <v>0</v>
      </c>
      <c r="H45" s="38">
        <v>0</v>
      </c>
      <c r="I45" s="10">
        <v>0</v>
      </c>
      <c r="J45" s="10">
        <v>0</v>
      </c>
      <c r="K45" s="13">
        <v>0</v>
      </c>
    </row>
    <row r="46" spans="1:12" x14ac:dyDescent="0.25">
      <c r="A46" s="267" t="s">
        <v>24</v>
      </c>
      <c r="B46" s="63">
        <v>3310</v>
      </c>
      <c r="C46" s="160">
        <v>693</v>
      </c>
      <c r="D46" s="40">
        <v>414</v>
      </c>
      <c r="E46" s="161">
        <v>279</v>
      </c>
      <c r="F46" s="38">
        <v>242</v>
      </c>
      <c r="G46" s="38">
        <v>0</v>
      </c>
      <c r="H46" s="38">
        <v>37</v>
      </c>
      <c r="I46" s="10">
        <v>0</v>
      </c>
      <c r="J46" s="10">
        <v>0</v>
      </c>
      <c r="K46" s="177">
        <v>0</v>
      </c>
    </row>
    <row r="47" spans="1:12" x14ac:dyDescent="0.25">
      <c r="A47" s="266" t="s">
        <v>122</v>
      </c>
      <c r="B47" s="65">
        <f>1204+465</f>
        <v>1669</v>
      </c>
      <c r="C47" s="160">
        <f>121+221</f>
        <v>342</v>
      </c>
      <c r="D47" s="45">
        <f>79+173</f>
        <v>252</v>
      </c>
      <c r="E47" s="265">
        <f>SUM(F47:K47)</f>
        <v>90</v>
      </c>
      <c r="F47" s="162">
        <f>38+2+34</f>
        <v>74</v>
      </c>
      <c r="G47" s="162">
        <v>0</v>
      </c>
      <c r="H47" s="162">
        <f>2+7+7</f>
        <v>16</v>
      </c>
      <c r="I47" s="57">
        <v>0</v>
      </c>
      <c r="J47" s="57">
        <v>0</v>
      </c>
      <c r="K47" s="66">
        <v>0</v>
      </c>
      <c r="L47" s="174"/>
    </row>
    <row r="48" spans="1:12" x14ac:dyDescent="0.25">
      <c r="A48" s="270" t="s">
        <v>27</v>
      </c>
      <c r="B48" s="65">
        <f t="shared" ref="B48:K48" si="3">SUM(B32:B47)</f>
        <v>23416</v>
      </c>
      <c r="C48" s="67">
        <f t="shared" si="3"/>
        <v>3161</v>
      </c>
      <c r="D48" s="187">
        <f t="shared" si="3"/>
        <v>1548</v>
      </c>
      <c r="E48" s="68">
        <f t="shared" si="3"/>
        <v>1613</v>
      </c>
      <c r="F48" s="60">
        <f t="shared" si="3"/>
        <v>1430</v>
      </c>
      <c r="G48" s="60">
        <f t="shared" si="3"/>
        <v>17</v>
      </c>
      <c r="H48" s="60">
        <f t="shared" si="3"/>
        <v>166</v>
      </c>
      <c r="I48" s="60">
        <f t="shared" si="3"/>
        <v>0</v>
      </c>
      <c r="J48" s="60">
        <f t="shared" si="3"/>
        <v>0</v>
      </c>
      <c r="K48" s="67">
        <f t="shared" si="3"/>
        <v>0</v>
      </c>
    </row>
    <row r="49" spans="1:11" x14ac:dyDescent="0.25">
      <c r="A49" s="268" t="s">
        <v>35</v>
      </c>
      <c r="B49" s="29">
        <f>B48/16</f>
        <v>1463.5</v>
      </c>
      <c r="C49" s="184">
        <f t="shared" ref="C49:K49" si="4">C48/16</f>
        <v>197.5625</v>
      </c>
      <c r="D49" s="29">
        <f t="shared" si="4"/>
        <v>96.75</v>
      </c>
      <c r="E49" s="29">
        <f t="shared" si="4"/>
        <v>100.8125</v>
      </c>
      <c r="F49" s="274">
        <f t="shared" si="4"/>
        <v>89.375</v>
      </c>
      <c r="G49" s="269">
        <f t="shared" si="4"/>
        <v>1.0625</v>
      </c>
      <c r="H49" s="277">
        <f t="shared" si="4"/>
        <v>10.375</v>
      </c>
      <c r="I49" s="269">
        <f t="shared" si="4"/>
        <v>0</v>
      </c>
      <c r="J49" s="269">
        <f t="shared" si="4"/>
        <v>0</v>
      </c>
      <c r="K49" s="275">
        <f t="shared" si="4"/>
        <v>0</v>
      </c>
    </row>
    <row r="50" spans="1:11" ht="27.6" x14ac:dyDescent="0.25">
      <c r="A50" s="271" t="s">
        <v>120</v>
      </c>
      <c r="B50" s="69">
        <f>B48/B48</f>
        <v>1</v>
      </c>
      <c r="C50" s="70">
        <f>C48/B48</f>
        <v>0.13499316706525452</v>
      </c>
      <c r="D50" s="96"/>
      <c r="E50" s="71"/>
      <c r="F50" s="276"/>
      <c r="G50" s="72"/>
      <c r="H50" s="278"/>
      <c r="I50" s="72"/>
      <c r="J50" s="72"/>
      <c r="K50" s="73"/>
    </row>
    <row r="51" spans="1:11" ht="28.2" thickBot="1" x14ac:dyDescent="0.3">
      <c r="A51" s="272" t="s">
        <v>119</v>
      </c>
      <c r="B51" s="74"/>
      <c r="C51" s="75">
        <f>C48/C48</f>
        <v>1</v>
      </c>
      <c r="D51" s="188">
        <f>D48/C48</f>
        <v>0.48971844353052829</v>
      </c>
      <c r="E51" s="76">
        <f>E48/C48</f>
        <v>0.51028155646947171</v>
      </c>
      <c r="F51" s="77">
        <f>F48/C48</f>
        <v>0.45238848465675419</v>
      </c>
      <c r="G51" s="77">
        <f>G48/C48</f>
        <v>5.3780449224928818E-3</v>
      </c>
      <c r="H51" s="77">
        <f>H48/C48</f>
        <v>5.2515026890224616E-2</v>
      </c>
      <c r="I51" s="77">
        <f>I48/C48</f>
        <v>0</v>
      </c>
      <c r="J51" s="77">
        <f>J48/C48</f>
        <v>0</v>
      </c>
      <c r="K51" s="75">
        <f>K48/C48</f>
        <v>0</v>
      </c>
    </row>
  </sheetData>
  <mergeCells count="11">
    <mergeCell ref="A6:A7"/>
    <mergeCell ref="B6:B7"/>
    <mergeCell ref="D6:F6"/>
    <mergeCell ref="G6:G7"/>
    <mergeCell ref="A29:L29"/>
    <mergeCell ref="C6:C7"/>
    <mergeCell ref="A30:A31"/>
    <mergeCell ref="B30:B31"/>
    <mergeCell ref="C30:C31"/>
    <mergeCell ref="D30:D31"/>
    <mergeCell ref="E30:K30"/>
  </mergeCells>
  <pageMargins left="0.7" right="0.7" top="0.75" bottom="0.75" header="0.3" footer="0.3"/>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opLeftCell="B1" zoomScale="85" zoomScaleNormal="85" workbookViewId="0">
      <selection activeCell="L28" sqref="L19:M28"/>
    </sheetView>
  </sheetViews>
  <sheetFormatPr defaultColWidth="18.88671875" defaultRowHeight="13.8" x14ac:dyDescent="0.25"/>
  <cols>
    <col min="1" max="16384" width="18.88671875" style="4"/>
  </cols>
  <sheetData>
    <row r="1" spans="1:13" x14ac:dyDescent="0.25">
      <c r="A1" s="5" t="s">
        <v>71</v>
      </c>
    </row>
    <row r="2" spans="1:13" x14ac:dyDescent="0.25">
      <c r="A2" s="5" t="s">
        <v>68</v>
      </c>
    </row>
    <row r="3" spans="1:13" x14ac:dyDescent="0.25">
      <c r="A3" s="4" t="s">
        <v>111</v>
      </c>
    </row>
    <row r="6" spans="1:13" ht="14.4" thickBot="1" x14ac:dyDescent="0.3">
      <c r="A6" s="124" t="s">
        <v>124</v>
      </c>
      <c r="B6" s="125"/>
      <c r="C6" s="125"/>
      <c r="D6" s="254"/>
      <c r="E6" s="78"/>
      <c r="F6" s="78"/>
      <c r="G6" s="78"/>
      <c r="H6" s="78"/>
      <c r="I6" s="78"/>
      <c r="J6" s="78"/>
      <c r="K6" s="78"/>
    </row>
    <row r="7" spans="1:13" x14ac:dyDescent="0.25">
      <c r="A7" s="316" t="s">
        <v>36</v>
      </c>
      <c r="B7" s="316" t="s">
        <v>70</v>
      </c>
      <c r="C7" s="316" t="s">
        <v>37</v>
      </c>
      <c r="D7" s="329" t="s">
        <v>65</v>
      </c>
      <c r="E7" s="331" t="s">
        <v>39</v>
      </c>
      <c r="F7" s="332"/>
      <c r="G7" s="332"/>
      <c r="H7" s="332"/>
      <c r="I7" s="332"/>
      <c r="J7" s="332"/>
      <c r="K7" s="333"/>
    </row>
    <row r="8" spans="1:13" ht="41.4" x14ac:dyDescent="0.25">
      <c r="A8" s="317"/>
      <c r="B8" s="317"/>
      <c r="C8" s="317"/>
      <c r="D8" s="330"/>
      <c r="E8" s="173" t="s">
        <v>62</v>
      </c>
      <c r="F8" s="147" t="s">
        <v>40</v>
      </c>
      <c r="G8" s="147" t="s">
        <v>42</v>
      </c>
      <c r="H8" s="138" t="s">
        <v>43</v>
      </c>
      <c r="I8" s="148" t="s">
        <v>44</v>
      </c>
      <c r="J8" s="148" t="s">
        <v>45</v>
      </c>
      <c r="K8" s="140" t="s">
        <v>46</v>
      </c>
    </row>
    <row r="9" spans="1:13" x14ac:dyDescent="0.25">
      <c r="A9" s="126" t="s">
        <v>47</v>
      </c>
      <c r="B9" s="149">
        <v>41</v>
      </c>
      <c r="C9" s="156">
        <v>1562</v>
      </c>
      <c r="D9" s="180">
        <v>891</v>
      </c>
      <c r="E9" s="194">
        <v>671</v>
      </c>
      <c r="F9" s="128">
        <v>571</v>
      </c>
      <c r="G9" s="128">
        <v>0</v>
      </c>
      <c r="H9" s="129">
        <v>100</v>
      </c>
      <c r="I9" s="129">
        <v>0</v>
      </c>
      <c r="J9" s="129">
        <v>0</v>
      </c>
      <c r="K9" s="130">
        <v>0</v>
      </c>
      <c r="M9" s="200"/>
    </row>
    <row r="10" spans="1:13" x14ac:dyDescent="0.25">
      <c r="A10" s="126" t="s">
        <v>48</v>
      </c>
      <c r="B10" s="149">
        <v>41</v>
      </c>
      <c r="C10" s="156">
        <v>1491</v>
      </c>
      <c r="D10" s="180">
        <v>908</v>
      </c>
      <c r="E10" s="194">
        <v>583</v>
      </c>
      <c r="F10" s="128">
        <v>374</v>
      </c>
      <c r="G10" s="128">
        <v>0</v>
      </c>
      <c r="H10" s="131">
        <v>209</v>
      </c>
      <c r="I10" s="131">
        <v>0</v>
      </c>
      <c r="J10" s="131">
        <v>0</v>
      </c>
      <c r="K10" s="132">
        <v>0</v>
      </c>
      <c r="M10" s="200"/>
    </row>
    <row r="11" spans="1:13" x14ac:dyDescent="0.25">
      <c r="A11" s="126" t="s">
        <v>49</v>
      </c>
      <c r="B11" s="149">
        <v>45</v>
      </c>
      <c r="C11" s="156">
        <v>1917</v>
      </c>
      <c r="D11" s="180">
        <v>994</v>
      </c>
      <c r="E11" s="194">
        <v>923</v>
      </c>
      <c r="F11" s="128">
        <v>523</v>
      </c>
      <c r="G11" s="128">
        <v>0</v>
      </c>
      <c r="H11" s="131">
        <v>400</v>
      </c>
      <c r="I11" s="131">
        <v>0</v>
      </c>
      <c r="J11" s="131">
        <v>0</v>
      </c>
      <c r="K11" s="132">
        <v>0</v>
      </c>
      <c r="M11" s="200"/>
    </row>
    <row r="12" spans="1:13" x14ac:dyDescent="0.25">
      <c r="A12" s="126" t="s">
        <v>50</v>
      </c>
      <c r="B12" s="149">
        <v>26</v>
      </c>
      <c r="C12" s="156">
        <v>1502</v>
      </c>
      <c r="D12" s="180">
        <v>572</v>
      </c>
      <c r="E12" s="194">
        <v>930</v>
      </c>
      <c r="F12" s="128">
        <v>462</v>
      </c>
      <c r="G12" s="128">
        <v>0</v>
      </c>
      <c r="H12" s="131">
        <v>468</v>
      </c>
      <c r="I12" s="131">
        <v>0</v>
      </c>
      <c r="J12" s="131">
        <v>0</v>
      </c>
      <c r="K12" s="132">
        <v>0</v>
      </c>
      <c r="M12" s="200"/>
    </row>
    <row r="13" spans="1:13" x14ac:dyDescent="0.25">
      <c r="A13" s="126" t="s">
        <v>51</v>
      </c>
      <c r="B13" s="149">
        <v>21</v>
      </c>
      <c r="C13" s="156">
        <v>800</v>
      </c>
      <c r="D13" s="180">
        <v>489</v>
      </c>
      <c r="E13" s="194">
        <v>311</v>
      </c>
      <c r="F13" s="128">
        <v>180</v>
      </c>
      <c r="G13" s="128">
        <v>0</v>
      </c>
      <c r="H13" s="131">
        <v>131</v>
      </c>
      <c r="I13" s="131">
        <v>0</v>
      </c>
      <c r="J13" s="131">
        <v>0</v>
      </c>
      <c r="K13" s="132">
        <v>0</v>
      </c>
      <c r="M13" s="200"/>
    </row>
    <row r="14" spans="1:13" x14ac:dyDescent="0.25">
      <c r="A14" s="126" t="s">
        <v>52</v>
      </c>
      <c r="B14" s="149">
        <v>20</v>
      </c>
      <c r="C14" s="156">
        <v>1123</v>
      </c>
      <c r="D14" s="180">
        <v>452</v>
      </c>
      <c r="E14" s="194">
        <v>671</v>
      </c>
      <c r="F14" s="128">
        <v>400</v>
      </c>
      <c r="G14" s="128">
        <v>0</v>
      </c>
      <c r="H14" s="131">
        <v>271</v>
      </c>
      <c r="I14" s="131">
        <v>0</v>
      </c>
      <c r="J14" s="131">
        <v>0</v>
      </c>
      <c r="K14" s="132">
        <v>0</v>
      </c>
      <c r="M14" s="200"/>
    </row>
    <row r="15" spans="1:13" x14ac:dyDescent="0.25">
      <c r="A15" s="133" t="s">
        <v>53</v>
      </c>
      <c r="B15" s="89">
        <v>17</v>
      </c>
      <c r="C15" s="94">
        <v>1334</v>
      </c>
      <c r="D15" s="11">
        <v>678</v>
      </c>
      <c r="E15" s="194">
        <v>656</v>
      </c>
      <c r="F15" s="150">
        <v>243</v>
      </c>
      <c r="G15" s="150">
        <v>0</v>
      </c>
      <c r="H15" s="134">
        <v>413</v>
      </c>
      <c r="I15" s="12">
        <v>0</v>
      </c>
      <c r="J15" s="12">
        <v>0</v>
      </c>
      <c r="K15" s="39">
        <v>0</v>
      </c>
      <c r="M15" s="200"/>
    </row>
    <row r="16" spans="1:13" x14ac:dyDescent="0.25">
      <c r="A16" s="133" t="s">
        <v>54</v>
      </c>
      <c r="B16" s="89">
        <v>33</v>
      </c>
      <c r="C16" s="94">
        <v>888</v>
      </c>
      <c r="D16" s="11">
        <v>285</v>
      </c>
      <c r="E16" s="194">
        <v>603</v>
      </c>
      <c r="F16" s="150">
        <v>475</v>
      </c>
      <c r="G16" s="150">
        <v>0</v>
      </c>
      <c r="H16" s="134">
        <v>128</v>
      </c>
      <c r="I16" s="12">
        <v>0</v>
      </c>
      <c r="J16" s="12">
        <v>0</v>
      </c>
      <c r="K16" s="39">
        <v>0</v>
      </c>
      <c r="M16" s="200"/>
    </row>
    <row r="17" spans="1:15" x14ac:dyDescent="0.25">
      <c r="A17" s="133" t="s">
        <v>55</v>
      </c>
      <c r="B17" s="89">
        <v>19</v>
      </c>
      <c r="C17" s="94">
        <v>919</v>
      </c>
      <c r="D17" s="11">
        <v>384</v>
      </c>
      <c r="E17" s="194">
        <v>535</v>
      </c>
      <c r="F17" s="150">
        <v>371</v>
      </c>
      <c r="G17" s="150">
        <v>0</v>
      </c>
      <c r="H17" s="134">
        <v>164</v>
      </c>
      <c r="I17" s="12">
        <v>0</v>
      </c>
      <c r="J17" s="12">
        <v>0</v>
      </c>
      <c r="K17" s="39">
        <v>0</v>
      </c>
      <c r="M17" s="200"/>
      <c r="O17" s="174"/>
    </row>
    <row r="18" spans="1:15" x14ac:dyDescent="0.25">
      <c r="A18" s="133" t="s">
        <v>56</v>
      </c>
      <c r="B18" s="89">
        <v>19</v>
      </c>
      <c r="C18" s="94">
        <v>1481</v>
      </c>
      <c r="D18" s="11">
        <v>994</v>
      </c>
      <c r="E18" s="194">
        <v>487</v>
      </c>
      <c r="F18" s="150">
        <v>310</v>
      </c>
      <c r="G18" s="150">
        <v>17</v>
      </c>
      <c r="H18" s="134">
        <v>160</v>
      </c>
      <c r="I18" s="12">
        <v>0</v>
      </c>
      <c r="J18" s="12">
        <v>0</v>
      </c>
      <c r="K18" s="39">
        <v>0</v>
      </c>
      <c r="M18" s="200"/>
    </row>
    <row r="19" spans="1:15" x14ac:dyDescent="0.25">
      <c r="A19" s="133" t="s">
        <v>57</v>
      </c>
      <c r="B19" s="89">
        <v>22</v>
      </c>
      <c r="C19" s="94">
        <v>1216</v>
      </c>
      <c r="D19" s="11">
        <v>828</v>
      </c>
      <c r="E19" s="194">
        <v>388</v>
      </c>
      <c r="F19" s="150">
        <v>157</v>
      </c>
      <c r="G19" s="150">
        <v>61</v>
      </c>
      <c r="H19" s="134">
        <v>170</v>
      </c>
      <c r="I19" s="12">
        <v>0</v>
      </c>
      <c r="J19" s="12">
        <v>0</v>
      </c>
      <c r="K19" s="39">
        <v>0</v>
      </c>
      <c r="M19" s="200"/>
    </row>
    <row r="20" spans="1:15" x14ac:dyDescent="0.25">
      <c r="A20" s="133" t="s">
        <v>58</v>
      </c>
      <c r="B20" s="89">
        <v>16</v>
      </c>
      <c r="C20" s="94">
        <v>1356</v>
      </c>
      <c r="D20" s="11">
        <v>884</v>
      </c>
      <c r="E20" s="194">
        <v>472</v>
      </c>
      <c r="F20" s="150">
        <v>200</v>
      </c>
      <c r="G20" s="150">
        <v>123</v>
      </c>
      <c r="H20" s="134">
        <v>149</v>
      </c>
      <c r="I20" s="12">
        <v>0</v>
      </c>
      <c r="J20" s="12">
        <v>0</v>
      </c>
      <c r="K20" s="39">
        <v>0</v>
      </c>
      <c r="M20" s="200"/>
    </row>
    <row r="21" spans="1:15" x14ac:dyDescent="0.25">
      <c r="A21" s="133" t="s">
        <v>59</v>
      </c>
      <c r="B21" s="89">
        <v>23</v>
      </c>
      <c r="C21" s="94">
        <v>2257</v>
      </c>
      <c r="D21" s="11">
        <v>1673</v>
      </c>
      <c r="E21" s="194">
        <v>584</v>
      </c>
      <c r="F21" s="150">
        <v>403</v>
      </c>
      <c r="G21" s="150">
        <v>22</v>
      </c>
      <c r="H21" s="134">
        <v>159</v>
      </c>
      <c r="I21" s="12">
        <v>0</v>
      </c>
      <c r="J21" s="12">
        <v>0</v>
      </c>
      <c r="K21" s="39">
        <v>0</v>
      </c>
      <c r="M21" s="200"/>
    </row>
    <row r="22" spans="1:15" x14ac:dyDescent="0.25">
      <c r="A22" s="133" t="s">
        <v>60</v>
      </c>
      <c r="B22" s="89">
        <v>9</v>
      </c>
      <c r="C22" s="94">
        <v>591</v>
      </c>
      <c r="D22" s="11">
        <v>414</v>
      </c>
      <c r="E22" s="194">
        <v>177</v>
      </c>
      <c r="F22" s="150">
        <v>88</v>
      </c>
      <c r="G22" s="150">
        <v>15</v>
      </c>
      <c r="H22" s="134">
        <v>74</v>
      </c>
      <c r="I22" s="12">
        <v>0</v>
      </c>
      <c r="J22" s="12">
        <v>0</v>
      </c>
      <c r="K22" s="39">
        <v>0</v>
      </c>
      <c r="M22" s="200"/>
    </row>
    <row r="23" spans="1:15" x14ac:dyDescent="0.25">
      <c r="A23" s="133" t="s">
        <v>61</v>
      </c>
      <c r="B23" s="89">
        <v>26</v>
      </c>
      <c r="C23" s="94">
        <v>3310</v>
      </c>
      <c r="D23" s="11">
        <v>2416</v>
      </c>
      <c r="E23" s="127">
        <v>894</v>
      </c>
      <c r="F23" s="234">
        <v>458</v>
      </c>
      <c r="G23" s="234">
        <v>45</v>
      </c>
      <c r="H23" s="134">
        <v>391</v>
      </c>
      <c r="I23" s="12">
        <v>0</v>
      </c>
      <c r="J23" s="12">
        <v>0</v>
      </c>
      <c r="K23" s="39">
        <v>0</v>
      </c>
      <c r="M23" s="200"/>
    </row>
    <row r="24" spans="1:15" x14ac:dyDescent="0.25">
      <c r="A24" s="133" t="s">
        <v>123</v>
      </c>
      <c r="B24" s="90">
        <f>13+1</f>
        <v>14</v>
      </c>
      <c r="C24" s="95">
        <f>1204+465</f>
        <v>1669</v>
      </c>
      <c r="D24" s="95">
        <f>877+234</f>
        <v>1111</v>
      </c>
      <c r="E24" s="195">
        <f>SUM(F24:K24)</f>
        <v>558</v>
      </c>
      <c r="F24" s="151">
        <f>89+34</f>
        <v>123</v>
      </c>
      <c r="G24" s="151">
        <f>40+128</f>
        <v>168</v>
      </c>
      <c r="H24" s="58">
        <f>(83+58)+(35+34)</f>
        <v>210</v>
      </c>
      <c r="I24" s="78">
        <v>0</v>
      </c>
      <c r="J24" s="58">
        <v>0</v>
      </c>
      <c r="K24" s="80">
        <v>57</v>
      </c>
      <c r="L24" s="174"/>
      <c r="M24" s="200"/>
    </row>
    <row r="25" spans="1:15" x14ac:dyDescent="0.25">
      <c r="A25" s="152" t="s">
        <v>27</v>
      </c>
      <c r="B25" s="49">
        <f t="shared" ref="B25:H25" si="0">SUM(B9:B24)</f>
        <v>392</v>
      </c>
      <c r="C25" s="49">
        <f t="shared" si="0"/>
        <v>23416</v>
      </c>
      <c r="D25" s="196">
        <f t="shared" si="0"/>
        <v>13973</v>
      </c>
      <c r="E25" s="25">
        <f t="shared" si="0"/>
        <v>9443</v>
      </c>
      <c r="F25" s="28">
        <f t="shared" si="0"/>
        <v>5338</v>
      </c>
      <c r="G25" s="28">
        <f t="shared" si="0"/>
        <v>451</v>
      </c>
      <c r="H25" s="47">
        <f t="shared" si="0"/>
        <v>3597</v>
      </c>
      <c r="I25" s="28">
        <f>SUM(I15:I24)</f>
        <v>0</v>
      </c>
      <c r="J25" s="47">
        <f>SUM(J15:J24)</f>
        <v>0</v>
      </c>
      <c r="K25" s="91">
        <f>SUM(K15:K24)</f>
        <v>57</v>
      </c>
    </row>
    <row r="26" spans="1:15" x14ac:dyDescent="0.25">
      <c r="A26" s="153" t="s">
        <v>35</v>
      </c>
      <c r="B26" s="92"/>
      <c r="C26" s="52">
        <f>C25/16</f>
        <v>1463.5</v>
      </c>
      <c r="D26" s="52">
        <f t="shared" ref="D26:K26" si="1">D25/16</f>
        <v>873.3125</v>
      </c>
      <c r="E26" s="52">
        <f t="shared" si="1"/>
        <v>590.1875</v>
      </c>
      <c r="F26" s="52">
        <f t="shared" si="1"/>
        <v>333.625</v>
      </c>
      <c r="G26" s="52">
        <f t="shared" si="1"/>
        <v>28.1875</v>
      </c>
      <c r="H26" s="52">
        <f t="shared" si="1"/>
        <v>224.8125</v>
      </c>
      <c r="I26" s="52">
        <f t="shared" si="1"/>
        <v>0</v>
      </c>
      <c r="J26" s="52">
        <f t="shared" si="1"/>
        <v>0</v>
      </c>
      <c r="K26" s="52">
        <f t="shared" si="1"/>
        <v>3.5625</v>
      </c>
    </row>
    <row r="27" spans="1:15" ht="15" customHeight="1" thickBot="1" x14ac:dyDescent="0.3">
      <c r="A27" s="154" t="s">
        <v>28</v>
      </c>
      <c r="B27" s="93"/>
      <c r="C27" s="54">
        <f>C25/C25</f>
        <v>1</v>
      </c>
      <c r="D27" s="197">
        <f>D25/C25</f>
        <v>0.59672873249060476</v>
      </c>
      <c r="E27" s="32">
        <f>E25/C25</f>
        <v>0.40327126750939529</v>
      </c>
      <c r="F27" s="35">
        <f>F25/C25</f>
        <v>0.227963785445849</v>
      </c>
      <c r="G27" s="35">
        <f>G25/C25</f>
        <v>1.9260334813802529E-2</v>
      </c>
      <c r="H27" s="35">
        <f>H25/C25</f>
        <v>0.15361291424666895</v>
      </c>
      <c r="I27" s="35">
        <f>I25/C25</f>
        <v>0</v>
      </c>
      <c r="J27" s="35">
        <f>J25/C25</f>
        <v>0</v>
      </c>
      <c r="K27" s="33">
        <f>K25/C25</f>
        <v>2.4342330030748208E-3</v>
      </c>
    </row>
    <row r="28" spans="1:15" x14ac:dyDescent="0.25">
      <c r="A28" s="78"/>
      <c r="B28" s="78"/>
      <c r="C28" s="78"/>
      <c r="D28" s="78"/>
      <c r="E28" s="78"/>
      <c r="F28" s="78"/>
      <c r="G28" s="78"/>
      <c r="H28" s="78"/>
      <c r="I28" s="78"/>
      <c r="J28" s="78"/>
      <c r="K28" s="78"/>
    </row>
    <row r="29" spans="1:15" ht="14.4" thickBot="1" x14ac:dyDescent="0.3">
      <c r="A29" s="124" t="s">
        <v>125</v>
      </c>
      <c r="B29" s="78"/>
      <c r="C29" s="78"/>
      <c r="D29" s="254"/>
      <c r="E29" s="78"/>
      <c r="F29" s="78"/>
      <c r="G29" s="78"/>
      <c r="H29" s="78"/>
      <c r="I29" s="78"/>
      <c r="J29" s="78"/>
      <c r="K29" s="78"/>
    </row>
    <row r="30" spans="1:15" x14ac:dyDescent="0.25">
      <c r="A30" s="316" t="s">
        <v>36</v>
      </c>
      <c r="B30" s="310" t="s">
        <v>70</v>
      </c>
      <c r="C30" s="316" t="s">
        <v>37</v>
      </c>
      <c r="D30" s="336" t="s">
        <v>66</v>
      </c>
      <c r="E30" s="331" t="s">
        <v>39</v>
      </c>
      <c r="F30" s="332"/>
      <c r="G30" s="332"/>
      <c r="H30" s="332"/>
      <c r="I30" s="332"/>
      <c r="J30" s="332"/>
      <c r="K30" s="333"/>
    </row>
    <row r="31" spans="1:15" ht="27.6" x14ac:dyDescent="0.25">
      <c r="A31" s="334"/>
      <c r="B31" s="335"/>
      <c r="C31" s="334"/>
      <c r="D31" s="337"/>
      <c r="E31" s="173" t="s">
        <v>62</v>
      </c>
      <c r="F31" s="137" t="s">
        <v>67</v>
      </c>
      <c r="G31" s="138" t="s">
        <v>42</v>
      </c>
      <c r="H31" s="138" t="s">
        <v>41</v>
      </c>
      <c r="I31" s="137" t="s">
        <v>44</v>
      </c>
      <c r="J31" s="139" t="s">
        <v>45</v>
      </c>
      <c r="K31" s="140" t="s">
        <v>46</v>
      </c>
    </row>
    <row r="32" spans="1:15" x14ac:dyDescent="0.25">
      <c r="A32" s="222" t="s">
        <v>47</v>
      </c>
      <c r="B32" s="224">
        <v>41</v>
      </c>
      <c r="C32" s="232">
        <v>1008</v>
      </c>
      <c r="D32" s="218">
        <v>887</v>
      </c>
      <c r="E32" s="192">
        <v>121</v>
      </c>
      <c r="F32" s="141">
        <v>21</v>
      </c>
      <c r="G32" s="142">
        <v>0</v>
      </c>
      <c r="H32" s="143">
        <v>100</v>
      </c>
      <c r="I32" s="144">
        <v>0</v>
      </c>
      <c r="J32" s="145">
        <v>0</v>
      </c>
      <c r="K32" s="146">
        <v>0</v>
      </c>
    </row>
    <row r="33" spans="1:12" x14ac:dyDescent="0.25">
      <c r="A33" s="141" t="s">
        <v>48</v>
      </c>
      <c r="B33" s="220">
        <v>41</v>
      </c>
      <c r="C33" s="155">
        <v>1157</v>
      </c>
      <c r="D33" s="218">
        <v>904</v>
      </c>
      <c r="E33" s="63">
        <v>253</v>
      </c>
      <c r="F33" s="141">
        <v>44</v>
      </c>
      <c r="G33" s="142">
        <v>0</v>
      </c>
      <c r="H33" s="143">
        <v>209</v>
      </c>
      <c r="I33" s="144">
        <v>0</v>
      </c>
      <c r="J33" s="145">
        <v>0</v>
      </c>
      <c r="K33" s="146">
        <v>0</v>
      </c>
    </row>
    <row r="34" spans="1:12" x14ac:dyDescent="0.25">
      <c r="A34" s="141" t="s">
        <v>49</v>
      </c>
      <c r="B34" s="220">
        <v>45</v>
      </c>
      <c r="C34" s="155">
        <v>1701</v>
      </c>
      <c r="D34" s="218">
        <v>983</v>
      </c>
      <c r="E34" s="63">
        <v>718</v>
      </c>
      <c r="F34" s="141">
        <v>319</v>
      </c>
      <c r="G34" s="142">
        <v>0</v>
      </c>
      <c r="H34" s="143">
        <v>399</v>
      </c>
      <c r="I34" s="144">
        <v>0</v>
      </c>
      <c r="J34" s="145">
        <v>0</v>
      </c>
      <c r="K34" s="146">
        <v>0</v>
      </c>
    </row>
    <row r="35" spans="1:12" x14ac:dyDescent="0.25">
      <c r="A35" s="141" t="s">
        <v>50</v>
      </c>
      <c r="B35" s="220">
        <v>26</v>
      </c>
      <c r="C35" s="155">
        <v>1079</v>
      </c>
      <c r="D35" s="218">
        <v>561</v>
      </c>
      <c r="E35" s="63">
        <v>518</v>
      </c>
      <c r="F35" s="141">
        <v>50</v>
      </c>
      <c r="G35" s="142">
        <v>0</v>
      </c>
      <c r="H35" s="143">
        <v>468</v>
      </c>
      <c r="I35" s="144">
        <v>0</v>
      </c>
      <c r="J35" s="145">
        <v>0</v>
      </c>
      <c r="K35" s="146">
        <v>0</v>
      </c>
    </row>
    <row r="36" spans="1:12" x14ac:dyDescent="0.25">
      <c r="A36" s="141" t="s">
        <v>51</v>
      </c>
      <c r="B36" s="220">
        <v>21</v>
      </c>
      <c r="C36" s="155">
        <v>775</v>
      </c>
      <c r="D36" s="218">
        <v>479</v>
      </c>
      <c r="E36" s="63">
        <v>296</v>
      </c>
      <c r="F36" s="141">
        <v>165</v>
      </c>
      <c r="G36" s="142">
        <v>0</v>
      </c>
      <c r="H36" s="143">
        <v>131</v>
      </c>
      <c r="I36" s="144">
        <v>0</v>
      </c>
      <c r="J36" s="145">
        <v>0</v>
      </c>
      <c r="K36" s="146">
        <v>0</v>
      </c>
    </row>
    <row r="37" spans="1:12" x14ac:dyDescent="0.25">
      <c r="A37" s="141" t="s">
        <v>52</v>
      </c>
      <c r="B37" s="220">
        <v>20</v>
      </c>
      <c r="C37" s="155">
        <v>1119</v>
      </c>
      <c r="D37" s="218">
        <v>448</v>
      </c>
      <c r="E37" s="63">
        <v>671</v>
      </c>
      <c r="F37" s="141">
        <v>400</v>
      </c>
      <c r="G37" s="142">
        <v>0</v>
      </c>
      <c r="H37" s="143">
        <v>271</v>
      </c>
      <c r="I37" s="144">
        <v>0</v>
      </c>
      <c r="J37" s="145">
        <v>0</v>
      </c>
      <c r="K37" s="146">
        <v>0</v>
      </c>
    </row>
    <row r="38" spans="1:12" x14ac:dyDescent="0.25">
      <c r="A38" s="83" t="s">
        <v>53</v>
      </c>
      <c r="B38" s="221">
        <v>17</v>
      </c>
      <c r="C38" s="157">
        <v>1334</v>
      </c>
      <c r="D38" s="86">
        <v>678</v>
      </c>
      <c r="E38" s="63">
        <v>656</v>
      </c>
      <c r="F38" s="83">
        <v>243</v>
      </c>
      <c r="G38" s="84">
        <v>0</v>
      </c>
      <c r="H38" s="84">
        <v>413</v>
      </c>
      <c r="I38" s="83">
        <v>0</v>
      </c>
      <c r="J38" s="85">
        <v>0</v>
      </c>
      <c r="K38" s="86">
        <v>0</v>
      </c>
    </row>
    <row r="39" spans="1:12" x14ac:dyDescent="0.25">
      <c r="A39" s="83" t="s">
        <v>54</v>
      </c>
      <c r="B39" s="221">
        <v>33</v>
      </c>
      <c r="C39" s="157">
        <v>847</v>
      </c>
      <c r="D39" s="86">
        <v>281</v>
      </c>
      <c r="E39" s="63">
        <v>566</v>
      </c>
      <c r="F39" s="83">
        <v>438</v>
      </c>
      <c r="G39" s="84">
        <v>0</v>
      </c>
      <c r="H39" s="84">
        <v>128</v>
      </c>
      <c r="I39" s="83">
        <v>0</v>
      </c>
      <c r="J39" s="85">
        <v>0</v>
      </c>
      <c r="K39" s="86">
        <v>0</v>
      </c>
    </row>
    <row r="40" spans="1:12" x14ac:dyDescent="0.25">
      <c r="A40" s="83" t="s">
        <v>55</v>
      </c>
      <c r="B40" s="221">
        <v>19</v>
      </c>
      <c r="C40" s="157">
        <v>833</v>
      </c>
      <c r="D40" s="157">
        <v>371</v>
      </c>
      <c r="E40" s="63">
        <v>462</v>
      </c>
      <c r="F40" s="83">
        <v>298</v>
      </c>
      <c r="G40" s="84">
        <v>0</v>
      </c>
      <c r="H40" s="84">
        <v>164</v>
      </c>
      <c r="I40" s="83">
        <v>0</v>
      </c>
      <c r="J40" s="85">
        <v>0</v>
      </c>
      <c r="K40" s="86">
        <v>0</v>
      </c>
    </row>
    <row r="41" spans="1:12" x14ac:dyDescent="0.25">
      <c r="A41" s="83" t="s">
        <v>56</v>
      </c>
      <c r="B41" s="221">
        <v>19</v>
      </c>
      <c r="C41" s="157">
        <v>1456</v>
      </c>
      <c r="D41" s="86">
        <v>985</v>
      </c>
      <c r="E41" s="63">
        <v>471</v>
      </c>
      <c r="F41" s="83">
        <v>294</v>
      </c>
      <c r="G41" s="84">
        <v>17</v>
      </c>
      <c r="H41" s="84">
        <v>160</v>
      </c>
      <c r="I41" s="83">
        <v>0</v>
      </c>
      <c r="J41" s="85">
        <v>0</v>
      </c>
      <c r="K41" s="86">
        <v>0</v>
      </c>
    </row>
    <row r="42" spans="1:12" x14ac:dyDescent="0.25">
      <c r="A42" s="83" t="s">
        <v>57</v>
      </c>
      <c r="B42" s="221">
        <v>22</v>
      </c>
      <c r="C42" s="157">
        <v>1031</v>
      </c>
      <c r="D42" s="86">
        <v>795</v>
      </c>
      <c r="E42" s="63">
        <v>236</v>
      </c>
      <c r="F42" s="83">
        <v>5</v>
      </c>
      <c r="G42" s="84">
        <v>61</v>
      </c>
      <c r="H42" s="84">
        <v>170</v>
      </c>
      <c r="I42" s="83">
        <v>0</v>
      </c>
      <c r="J42" s="85">
        <v>0</v>
      </c>
      <c r="K42" s="86">
        <v>0</v>
      </c>
    </row>
    <row r="43" spans="1:12" x14ac:dyDescent="0.25">
      <c r="A43" s="83" t="s">
        <v>58</v>
      </c>
      <c r="B43" s="221">
        <v>16</v>
      </c>
      <c r="C43" s="157">
        <v>978</v>
      </c>
      <c r="D43" s="86">
        <v>875</v>
      </c>
      <c r="E43" s="63">
        <v>103</v>
      </c>
      <c r="F43" s="83">
        <v>-169</v>
      </c>
      <c r="G43" s="84">
        <v>123</v>
      </c>
      <c r="H43" s="84">
        <v>149</v>
      </c>
      <c r="I43" s="83">
        <v>0</v>
      </c>
      <c r="J43" s="85">
        <v>0</v>
      </c>
      <c r="K43" s="86">
        <v>0</v>
      </c>
    </row>
    <row r="44" spans="1:12" x14ac:dyDescent="0.25">
      <c r="A44" s="83" t="s">
        <v>59</v>
      </c>
      <c r="B44" s="221">
        <v>23</v>
      </c>
      <c r="C44" s="157">
        <v>2196</v>
      </c>
      <c r="D44" s="86">
        <v>1653</v>
      </c>
      <c r="E44" s="63">
        <v>543</v>
      </c>
      <c r="F44" s="83">
        <v>362</v>
      </c>
      <c r="G44" s="84">
        <v>22</v>
      </c>
      <c r="H44" s="84">
        <v>159</v>
      </c>
      <c r="I44" s="83">
        <v>0</v>
      </c>
      <c r="J44" s="85">
        <v>0</v>
      </c>
      <c r="K44" s="86">
        <v>0</v>
      </c>
    </row>
    <row r="45" spans="1:12" x14ac:dyDescent="0.25">
      <c r="A45" s="83" t="s">
        <v>60</v>
      </c>
      <c r="B45" s="221">
        <v>9</v>
      </c>
      <c r="C45" s="157">
        <v>591</v>
      </c>
      <c r="D45" s="86">
        <v>414</v>
      </c>
      <c r="E45" s="63">
        <v>177</v>
      </c>
      <c r="F45" s="83">
        <v>88</v>
      </c>
      <c r="G45" s="84">
        <v>15</v>
      </c>
      <c r="H45" s="84">
        <v>74</v>
      </c>
      <c r="I45" s="83">
        <v>0</v>
      </c>
      <c r="J45" s="85">
        <v>0</v>
      </c>
      <c r="K45" s="86">
        <v>0</v>
      </c>
      <c r="L45" s="174"/>
    </row>
    <row r="46" spans="1:12" x14ac:dyDescent="0.25">
      <c r="A46" s="83" t="s">
        <v>61</v>
      </c>
      <c r="B46" s="221">
        <v>26</v>
      </c>
      <c r="C46" s="157">
        <v>3226</v>
      </c>
      <c r="D46" s="157">
        <v>2400</v>
      </c>
      <c r="E46" s="63">
        <v>826</v>
      </c>
      <c r="F46" s="83">
        <v>390</v>
      </c>
      <c r="G46" s="84">
        <v>45</v>
      </c>
      <c r="H46" s="84">
        <v>391</v>
      </c>
      <c r="I46" s="83">
        <v>0</v>
      </c>
      <c r="J46" s="83">
        <v>0</v>
      </c>
      <c r="K46" s="86">
        <v>0</v>
      </c>
    </row>
    <row r="47" spans="1:12" x14ac:dyDescent="0.25">
      <c r="A47" s="87" t="s">
        <v>123</v>
      </c>
      <c r="B47" s="225">
        <f>13+1</f>
        <v>14</v>
      </c>
      <c r="C47" s="158">
        <f>D47+E47</f>
        <v>1642</v>
      </c>
      <c r="D47" s="158">
        <f>850+234</f>
        <v>1084</v>
      </c>
      <c r="E47" s="65">
        <f>SUM(F47:K47)</f>
        <v>558</v>
      </c>
      <c r="F47" s="87">
        <f>89+34</f>
        <v>123</v>
      </c>
      <c r="G47" s="87">
        <f>40+128</f>
        <v>168</v>
      </c>
      <c r="H47" s="87">
        <f>(83+58)+(35+34)</f>
        <v>210</v>
      </c>
      <c r="I47" s="87">
        <v>0</v>
      </c>
      <c r="J47" s="88">
        <v>0</v>
      </c>
      <c r="K47" s="233">
        <v>57</v>
      </c>
    </row>
    <row r="48" spans="1:12" x14ac:dyDescent="0.25">
      <c r="A48" s="223" t="s">
        <v>27</v>
      </c>
      <c r="B48" s="226">
        <f>SUM(B32:B47)</f>
        <v>392</v>
      </c>
      <c r="C48" s="219">
        <f>SUM(C32:C46)</f>
        <v>19331</v>
      </c>
      <c r="D48" s="229">
        <f>SUM(D32:D47)</f>
        <v>13798</v>
      </c>
      <c r="E48" s="25">
        <f>SUM(E32:E46)</f>
        <v>6617</v>
      </c>
      <c r="F48" s="28">
        <f>SUM(F32:F47)</f>
        <v>3071</v>
      </c>
      <c r="G48" s="61">
        <f t="shared" ref="G48:K48" si="2">SUM(G38:G46)</f>
        <v>283</v>
      </c>
      <c r="H48" s="61">
        <f>SUM(H32:H47)</f>
        <v>3596</v>
      </c>
      <c r="I48" s="28">
        <f t="shared" si="2"/>
        <v>0</v>
      </c>
      <c r="J48" s="28">
        <f t="shared" si="2"/>
        <v>0</v>
      </c>
      <c r="K48" s="26">
        <f t="shared" si="2"/>
        <v>0</v>
      </c>
    </row>
    <row r="49" spans="1:11" x14ac:dyDescent="0.25">
      <c r="A49" s="135" t="s">
        <v>35</v>
      </c>
      <c r="B49" s="227"/>
      <c r="C49" s="52">
        <f t="shared" ref="C49:K49" si="3">C48/15</f>
        <v>1288.7333333333333</v>
      </c>
      <c r="D49" s="230">
        <f t="shared" si="3"/>
        <v>919.86666666666667</v>
      </c>
      <c r="E49" s="193">
        <f t="shared" si="3"/>
        <v>441.13333333333333</v>
      </c>
      <c r="F49" s="31">
        <f t="shared" si="3"/>
        <v>204.73333333333332</v>
      </c>
      <c r="G49" s="31">
        <f t="shared" si="3"/>
        <v>18.866666666666667</v>
      </c>
      <c r="H49" s="31">
        <f t="shared" si="3"/>
        <v>239.73333333333332</v>
      </c>
      <c r="I49" s="31">
        <f t="shared" si="3"/>
        <v>0</v>
      </c>
      <c r="J49" s="31">
        <f t="shared" si="3"/>
        <v>0</v>
      </c>
      <c r="K49" s="30">
        <f t="shared" si="3"/>
        <v>0</v>
      </c>
    </row>
    <row r="50" spans="1:11" ht="14.4" thickBot="1" x14ac:dyDescent="0.3">
      <c r="A50" s="136" t="s">
        <v>28</v>
      </c>
      <c r="B50" s="228"/>
      <c r="C50" s="54">
        <f>C48/C48</f>
        <v>1</v>
      </c>
      <c r="D50" s="231">
        <f>D48/C48</f>
        <v>0.71377580052764988</v>
      </c>
      <c r="E50" s="32">
        <f>E48/C48</f>
        <v>0.34229993275050435</v>
      </c>
      <c r="F50" s="35">
        <f>F48/C48</f>
        <v>0.15886400082768609</v>
      </c>
      <c r="G50" s="35">
        <f>G48/C48</f>
        <v>1.4639697894573483E-2</v>
      </c>
      <c r="H50" s="35">
        <f>H48/C48</f>
        <v>0.18602245098546377</v>
      </c>
      <c r="I50" s="35">
        <f>I48/C48</f>
        <v>0</v>
      </c>
      <c r="J50" s="35">
        <f>J48/C48</f>
        <v>0</v>
      </c>
      <c r="K50" s="33">
        <f>K48/C48</f>
        <v>0</v>
      </c>
    </row>
  </sheetData>
  <mergeCells count="10">
    <mergeCell ref="A30:A31"/>
    <mergeCell ref="B30:B31"/>
    <mergeCell ref="C30:C31"/>
    <mergeCell ref="D30:D31"/>
    <mergeCell ref="E30:K30"/>
    <mergeCell ref="A7:A8"/>
    <mergeCell ref="B7:B8"/>
    <mergeCell ref="C7:C8"/>
    <mergeCell ref="D7:D8"/>
    <mergeCell ref="E7:K7"/>
  </mergeCells>
  <pageMargins left="0.7" right="0.7" top="0.75" bottom="0.75"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85" zoomScaleNormal="85" workbookViewId="0">
      <selection activeCell="F23" sqref="F7:K23"/>
    </sheetView>
  </sheetViews>
  <sheetFormatPr defaultColWidth="9.109375" defaultRowHeight="13.8" x14ac:dyDescent="0.25"/>
  <cols>
    <col min="1" max="1" width="17" style="4" customWidth="1"/>
    <col min="2" max="2" width="15.5546875" style="4" customWidth="1"/>
    <col min="3" max="3" width="13.44140625" style="4" customWidth="1"/>
    <col min="4" max="4" width="13.6640625" style="4" customWidth="1"/>
    <col min="5" max="16384" width="9.109375" style="4"/>
  </cols>
  <sheetData>
    <row r="1" spans="1:4" x14ac:dyDescent="0.25">
      <c r="A1" s="5" t="s">
        <v>72</v>
      </c>
    </row>
    <row r="2" spans="1:4" x14ac:dyDescent="0.25">
      <c r="A2" s="5" t="s">
        <v>99</v>
      </c>
    </row>
    <row r="3" spans="1:4" x14ac:dyDescent="0.25">
      <c r="A3" s="4" t="s">
        <v>110</v>
      </c>
    </row>
    <row r="6" spans="1:4" x14ac:dyDescent="0.25">
      <c r="A6" s="5" t="s">
        <v>109</v>
      </c>
    </row>
    <row r="7" spans="1:4" ht="39.6" x14ac:dyDescent="0.25">
      <c r="A7" s="2" t="s">
        <v>117</v>
      </c>
      <c r="B7" s="2" t="s">
        <v>73</v>
      </c>
      <c r="C7" s="2" t="s">
        <v>74</v>
      </c>
      <c r="D7" s="3" t="s">
        <v>75</v>
      </c>
    </row>
    <row r="8" spans="1:4" x14ac:dyDescent="0.25">
      <c r="A8" s="170" t="s">
        <v>9</v>
      </c>
      <c r="B8" s="12">
        <v>91</v>
      </c>
      <c r="C8" s="12">
        <v>264</v>
      </c>
      <c r="D8" s="119">
        <v>219</v>
      </c>
    </row>
    <row r="9" spans="1:4" x14ac:dyDescent="0.25">
      <c r="A9" s="170" t="s">
        <v>11</v>
      </c>
      <c r="B9" s="12">
        <v>94</v>
      </c>
      <c r="C9" s="12">
        <v>282</v>
      </c>
      <c r="D9" s="119">
        <v>240</v>
      </c>
    </row>
    <row r="10" spans="1:4" x14ac:dyDescent="0.25">
      <c r="A10" s="170" t="s">
        <v>12</v>
      </c>
      <c r="B10" s="12">
        <v>116</v>
      </c>
      <c r="C10" s="12">
        <v>333</v>
      </c>
      <c r="D10" s="119">
        <v>263</v>
      </c>
    </row>
    <row r="11" spans="1:4" x14ac:dyDescent="0.25">
      <c r="A11" s="170" t="s">
        <v>13</v>
      </c>
      <c r="B11" s="12">
        <v>83</v>
      </c>
      <c r="C11" s="12">
        <v>245</v>
      </c>
      <c r="D11" s="119">
        <v>166</v>
      </c>
    </row>
    <row r="12" spans="1:4" x14ac:dyDescent="0.25">
      <c r="A12" s="170" t="s">
        <v>14</v>
      </c>
      <c r="B12" s="12">
        <v>100</v>
      </c>
      <c r="C12" s="12">
        <v>334</v>
      </c>
      <c r="D12" s="119">
        <v>266</v>
      </c>
    </row>
    <row r="13" spans="1:4" x14ac:dyDescent="0.25">
      <c r="A13" s="170" t="s">
        <v>15</v>
      </c>
      <c r="B13" s="12">
        <v>89</v>
      </c>
      <c r="C13" s="12">
        <v>279</v>
      </c>
      <c r="D13" s="119">
        <v>216</v>
      </c>
    </row>
    <row r="14" spans="1:4" x14ac:dyDescent="0.25">
      <c r="A14" s="170" t="s">
        <v>16</v>
      </c>
      <c r="B14" s="12">
        <v>75</v>
      </c>
      <c r="C14" s="12">
        <v>209</v>
      </c>
      <c r="D14" s="119">
        <v>166</v>
      </c>
    </row>
    <row r="15" spans="1:4" x14ac:dyDescent="0.25">
      <c r="A15" s="170" t="s">
        <v>17</v>
      </c>
      <c r="B15" s="12">
        <v>98</v>
      </c>
      <c r="C15" s="12">
        <v>307</v>
      </c>
      <c r="D15" s="119">
        <v>244</v>
      </c>
    </row>
    <row r="16" spans="1:4" x14ac:dyDescent="0.25">
      <c r="A16" s="170" t="s">
        <v>18</v>
      </c>
      <c r="B16" s="12">
        <v>81</v>
      </c>
      <c r="C16" s="12">
        <v>303</v>
      </c>
      <c r="D16" s="119">
        <v>244</v>
      </c>
    </row>
    <row r="17" spans="1:15" x14ac:dyDescent="0.25">
      <c r="A17" s="170" t="s">
        <v>19</v>
      </c>
      <c r="B17" s="12">
        <v>94</v>
      </c>
      <c r="C17" s="12">
        <v>264</v>
      </c>
      <c r="D17" s="119">
        <v>215</v>
      </c>
    </row>
    <row r="18" spans="1:15" x14ac:dyDescent="0.25">
      <c r="A18" s="170" t="s">
        <v>20</v>
      </c>
      <c r="B18" s="12">
        <v>137</v>
      </c>
      <c r="C18" s="12">
        <v>391</v>
      </c>
      <c r="D18" s="119">
        <v>313</v>
      </c>
    </row>
    <row r="19" spans="1:15" x14ac:dyDescent="0.25">
      <c r="A19" s="170" t="s">
        <v>21</v>
      </c>
      <c r="B19" s="12">
        <v>161</v>
      </c>
      <c r="C19" s="12">
        <v>513</v>
      </c>
      <c r="D19" s="119">
        <v>424</v>
      </c>
      <c r="O19" s="174"/>
    </row>
    <row r="20" spans="1:15" x14ac:dyDescent="0.25">
      <c r="A20" s="170" t="s">
        <v>22</v>
      </c>
      <c r="B20" s="12">
        <v>95</v>
      </c>
      <c r="C20" s="12">
        <v>282</v>
      </c>
      <c r="D20" s="119">
        <v>231</v>
      </c>
      <c r="F20" s="174"/>
    </row>
    <row r="21" spans="1:15" x14ac:dyDescent="0.25">
      <c r="A21" s="170" t="s">
        <v>23</v>
      </c>
      <c r="B21" s="12">
        <v>97</v>
      </c>
      <c r="C21" s="12">
        <v>312</v>
      </c>
      <c r="D21" s="119">
        <v>272</v>
      </c>
    </row>
    <row r="22" spans="1:15" x14ac:dyDescent="0.25">
      <c r="A22" s="235" t="s">
        <v>24</v>
      </c>
      <c r="B22" s="12">
        <v>94</v>
      </c>
      <c r="C22" s="12">
        <v>279</v>
      </c>
      <c r="D22" s="12">
        <v>232</v>
      </c>
    </row>
    <row r="23" spans="1:15" x14ac:dyDescent="0.25">
      <c r="A23" s="171" t="s">
        <v>122</v>
      </c>
      <c r="B23" s="58">
        <v>139</v>
      </c>
      <c r="C23" s="58">
        <v>373</v>
      </c>
      <c r="D23" s="172">
        <v>354</v>
      </c>
    </row>
    <row r="24" spans="1:15" x14ac:dyDescent="0.25">
      <c r="A24" s="198" t="s">
        <v>27</v>
      </c>
      <c r="B24" s="58">
        <f>SUM(B8:B23)</f>
        <v>1644</v>
      </c>
      <c r="C24" s="58">
        <f>SUM(C8:C23)</f>
        <v>4970</v>
      </c>
      <c r="D24" s="172">
        <f>SUM(D8:D23)</f>
        <v>4065</v>
      </c>
    </row>
    <row r="25" spans="1:15" x14ac:dyDescent="0.25">
      <c r="A25" s="1" t="s">
        <v>35</v>
      </c>
      <c r="B25" s="81">
        <f>B24/15</f>
        <v>109.6</v>
      </c>
      <c r="C25" s="81">
        <f>C24/15</f>
        <v>331.33333333333331</v>
      </c>
      <c r="D25" s="81">
        <f>D24/15</f>
        <v>271</v>
      </c>
    </row>
    <row r="27" spans="1:15" x14ac:dyDescent="0.25">
      <c r="C27" s="174"/>
    </row>
  </sheetData>
  <pageMargins left="0.7" right="0.7" top="0.75" bottom="0.75" header="0.3" footer="0.3"/>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zoomScale="85" zoomScaleNormal="85" workbookViewId="0">
      <selection activeCell="J14" sqref="J8:M14"/>
    </sheetView>
  </sheetViews>
  <sheetFormatPr defaultColWidth="9.109375" defaultRowHeight="13.8" x14ac:dyDescent="0.25"/>
  <cols>
    <col min="1" max="1" width="17.88671875" style="4" customWidth="1"/>
    <col min="2" max="2" width="13.88671875" style="4" customWidth="1"/>
    <col min="3" max="3" width="16.33203125" style="4" customWidth="1"/>
    <col min="4" max="4" width="14.88671875" style="4" customWidth="1"/>
    <col min="5" max="5" width="14.6640625" style="4" customWidth="1"/>
    <col min="6" max="6" width="12.6640625" style="4" customWidth="1"/>
    <col min="7" max="16384" width="9.109375" style="4"/>
  </cols>
  <sheetData>
    <row r="1" spans="1:11" x14ac:dyDescent="0.25">
      <c r="A1" s="5" t="s">
        <v>77</v>
      </c>
    </row>
    <row r="2" spans="1:11" x14ac:dyDescent="0.25">
      <c r="A2" s="5" t="s">
        <v>97</v>
      </c>
    </row>
    <row r="3" spans="1:11" x14ac:dyDescent="0.25">
      <c r="A3" s="5"/>
    </row>
    <row r="5" spans="1:11" x14ac:dyDescent="0.25">
      <c r="A5" s="199" t="s">
        <v>105</v>
      </c>
      <c r="B5" s="78"/>
      <c r="C5" s="279"/>
      <c r="D5" s="78"/>
      <c r="E5" s="78"/>
      <c r="F5" s="78"/>
      <c r="G5" s="78"/>
      <c r="H5" s="78"/>
    </row>
    <row r="6" spans="1:11" ht="41.4" x14ac:dyDescent="0.25">
      <c r="A6" s="103" t="s">
        <v>1</v>
      </c>
      <c r="B6" s="103" t="s">
        <v>92</v>
      </c>
      <c r="C6" s="103" t="s">
        <v>93</v>
      </c>
      <c r="D6" s="103" t="s">
        <v>94</v>
      </c>
      <c r="E6" s="103" t="s">
        <v>95</v>
      </c>
      <c r="F6" s="103" t="s">
        <v>96</v>
      </c>
      <c r="G6" s="121" t="s">
        <v>27</v>
      </c>
    </row>
    <row r="7" spans="1:11" x14ac:dyDescent="0.25">
      <c r="A7" s="122" t="s">
        <v>9</v>
      </c>
      <c r="B7" s="120">
        <v>1562</v>
      </c>
      <c r="C7" s="117">
        <v>199</v>
      </c>
      <c r="D7" s="117">
        <v>65</v>
      </c>
      <c r="E7" s="117">
        <v>0</v>
      </c>
      <c r="F7" s="117">
        <v>0</v>
      </c>
      <c r="G7" s="82">
        <f t="shared" ref="G7:G22" si="0">SUM(B7:F7)</f>
        <v>1826</v>
      </c>
    </row>
    <row r="8" spans="1:11" x14ac:dyDescent="0.25">
      <c r="A8" s="122" t="s">
        <v>11</v>
      </c>
      <c r="B8" s="79">
        <v>1498</v>
      </c>
      <c r="C8" s="11">
        <v>219</v>
      </c>
      <c r="D8" s="11">
        <v>56</v>
      </c>
      <c r="E8" s="11">
        <v>0</v>
      </c>
      <c r="F8" s="11">
        <v>0</v>
      </c>
      <c r="G8" s="12">
        <f t="shared" si="0"/>
        <v>1773</v>
      </c>
    </row>
    <row r="9" spans="1:11" x14ac:dyDescent="0.25">
      <c r="A9" s="122" t="s">
        <v>12</v>
      </c>
      <c r="B9" s="79">
        <v>2136</v>
      </c>
      <c r="C9" s="11">
        <v>92</v>
      </c>
      <c r="D9" s="11">
        <v>20</v>
      </c>
      <c r="E9" s="11">
        <v>0</v>
      </c>
      <c r="F9" s="11">
        <v>0</v>
      </c>
      <c r="G9" s="12">
        <f t="shared" si="0"/>
        <v>2248</v>
      </c>
    </row>
    <row r="10" spans="1:11" x14ac:dyDescent="0.25">
      <c r="A10" s="122" t="s">
        <v>13</v>
      </c>
      <c r="B10" s="79">
        <v>1553</v>
      </c>
      <c r="C10" s="11">
        <v>66</v>
      </c>
      <c r="D10" s="11">
        <v>38</v>
      </c>
      <c r="E10" s="11">
        <v>96</v>
      </c>
      <c r="F10" s="11">
        <v>0</v>
      </c>
      <c r="G10" s="12">
        <f t="shared" si="0"/>
        <v>1753</v>
      </c>
    </row>
    <row r="11" spans="1:11" x14ac:dyDescent="0.25">
      <c r="A11" s="122" t="s">
        <v>14</v>
      </c>
      <c r="B11" s="79">
        <v>1059</v>
      </c>
      <c r="C11" s="11">
        <v>57</v>
      </c>
      <c r="D11" s="11">
        <v>8</v>
      </c>
      <c r="E11" s="11">
        <v>10</v>
      </c>
      <c r="F11" s="11">
        <v>0</v>
      </c>
      <c r="G11" s="12">
        <f t="shared" si="0"/>
        <v>1134</v>
      </c>
    </row>
    <row r="12" spans="1:11" x14ac:dyDescent="0.25">
      <c r="A12" s="122" t="s">
        <v>15</v>
      </c>
      <c r="B12" s="79">
        <v>1330</v>
      </c>
      <c r="C12" s="11">
        <v>49</v>
      </c>
      <c r="D12" s="11">
        <v>5</v>
      </c>
      <c r="E12" s="11">
        <v>20</v>
      </c>
      <c r="F12" s="11">
        <v>0</v>
      </c>
      <c r="G12" s="12">
        <f t="shared" si="0"/>
        <v>1404</v>
      </c>
    </row>
    <row r="13" spans="1:11" x14ac:dyDescent="0.25">
      <c r="A13" s="122" t="s">
        <v>16</v>
      </c>
      <c r="B13" s="79">
        <v>1417</v>
      </c>
      <c r="C13" s="11">
        <v>43</v>
      </c>
      <c r="D13" s="11">
        <v>6</v>
      </c>
      <c r="E13" s="11">
        <v>77</v>
      </c>
      <c r="F13" s="11">
        <v>0</v>
      </c>
      <c r="G13" s="12">
        <f t="shared" si="0"/>
        <v>1543</v>
      </c>
      <c r="K13" s="174"/>
    </row>
    <row r="14" spans="1:11" x14ac:dyDescent="0.25">
      <c r="A14" s="122" t="s">
        <v>17</v>
      </c>
      <c r="B14" s="79">
        <v>1101</v>
      </c>
      <c r="C14" s="11">
        <v>71</v>
      </c>
      <c r="D14" s="11">
        <v>0</v>
      </c>
      <c r="E14" s="11">
        <v>23</v>
      </c>
      <c r="F14" s="11">
        <v>4</v>
      </c>
      <c r="G14" s="12">
        <f t="shared" si="0"/>
        <v>1199</v>
      </c>
    </row>
    <row r="15" spans="1:11" x14ac:dyDescent="0.25">
      <c r="A15" s="122" t="s">
        <v>18</v>
      </c>
      <c r="B15" s="79">
        <v>1110</v>
      </c>
      <c r="C15" s="11">
        <v>88</v>
      </c>
      <c r="D15" s="11">
        <v>2</v>
      </c>
      <c r="E15" s="11">
        <v>18</v>
      </c>
      <c r="F15" s="11">
        <v>0</v>
      </c>
      <c r="G15" s="12">
        <f t="shared" si="0"/>
        <v>1218</v>
      </c>
    </row>
    <row r="16" spans="1:11" x14ac:dyDescent="0.25">
      <c r="A16" s="122" t="s">
        <v>19</v>
      </c>
      <c r="B16" s="79">
        <v>1623</v>
      </c>
      <c r="C16" s="11">
        <v>73</v>
      </c>
      <c r="D16" s="11">
        <v>2</v>
      </c>
      <c r="E16" s="11">
        <v>47</v>
      </c>
      <c r="F16" s="11">
        <v>0</v>
      </c>
      <c r="G16" s="12">
        <f t="shared" si="0"/>
        <v>1745</v>
      </c>
    </row>
    <row r="17" spans="1:14" x14ac:dyDescent="0.25">
      <c r="A17" s="122" t="s">
        <v>20</v>
      </c>
      <c r="B17" s="79">
        <v>1445</v>
      </c>
      <c r="C17" s="11">
        <v>98</v>
      </c>
      <c r="D17" s="11">
        <v>5</v>
      </c>
      <c r="E17" s="11">
        <v>73</v>
      </c>
      <c r="F17" s="11">
        <v>0</v>
      </c>
      <c r="G17" s="12">
        <f t="shared" si="0"/>
        <v>1621</v>
      </c>
    </row>
    <row r="18" spans="1:14" x14ac:dyDescent="0.25">
      <c r="A18" s="122" t="s">
        <v>21</v>
      </c>
      <c r="B18" s="79">
        <v>1701</v>
      </c>
      <c r="C18" s="11">
        <v>92</v>
      </c>
      <c r="D18" s="11">
        <v>5</v>
      </c>
      <c r="E18" s="11">
        <v>63</v>
      </c>
      <c r="F18" s="11">
        <v>0</v>
      </c>
      <c r="G18" s="12">
        <f t="shared" si="0"/>
        <v>1861</v>
      </c>
    </row>
    <row r="19" spans="1:14" x14ac:dyDescent="0.25">
      <c r="A19" s="122" t="s">
        <v>22</v>
      </c>
      <c r="B19" s="79">
        <v>2433</v>
      </c>
      <c r="C19" s="11">
        <v>72</v>
      </c>
      <c r="D19" s="11">
        <v>4</v>
      </c>
      <c r="E19" s="11">
        <v>36</v>
      </c>
      <c r="F19" s="11">
        <v>0</v>
      </c>
      <c r="G19" s="12">
        <f t="shared" si="0"/>
        <v>2545</v>
      </c>
      <c r="N19" s="174"/>
    </row>
    <row r="20" spans="1:14" x14ac:dyDescent="0.25">
      <c r="A20" s="122" t="s">
        <v>23</v>
      </c>
      <c r="B20" s="79">
        <v>806</v>
      </c>
      <c r="C20" s="11">
        <v>63</v>
      </c>
      <c r="D20" s="11">
        <v>0</v>
      </c>
      <c r="E20" s="11">
        <v>32</v>
      </c>
      <c r="F20" s="11">
        <v>0</v>
      </c>
      <c r="G20" s="12">
        <f t="shared" si="0"/>
        <v>901</v>
      </c>
    </row>
    <row r="21" spans="1:14" x14ac:dyDescent="0.25">
      <c r="A21" s="122" t="s">
        <v>24</v>
      </c>
      <c r="B21" s="11">
        <v>3375</v>
      </c>
      <c r="C21" s="11">
        <v>113</v>
      </c>
      <c r="D21" s="11">
        <v>0</v>
      </c>
      <c r="E21" s="11">
        <v>99</v>
      </c>
      <c r="F21" s="119">
        <v>0</v>
      </c>
      <c r="G21" s="119">
        <f t="shared" si="0"/>
        <v>3587</v>
      </c>
    </row>
    <row r="22" spans="1:14" x14ac:dyDescent="0.25">
      <c r="A22" s="216" t="s">
        <v>122</v>
      </c>
      <c r="B22" s="56">
        <f>1415+449</f>
        <v>1864</v>
      </c>
      <c r="C22" s="56">
        <v>44</v>
      </c>
      <c r="D22" s="56">
        <v>2</v>
      </c>
      <c r="E22" s="56">
        <f>115+16</f>
        <v>131</v>
      </c>
      <c r="F22" s="172">
        <v>1</v>
      </c>
      <c r="G22" s="172">
        <f t="shared" si="0"/>
        <v>2042</v>
      </c>
    </row>
    <row r="23" spans="1:14" x14ac:dyDescent="0.25">
      <c r="A23" s="240" t="s">
        <v>90</v>
      </c>
      <c r="B23" s="78">
        <f t="shared" ref="B23:G23" si="1">SUM(B7:B22)</f>
        <v>26013</v>
      </c>
      <c r="C23" s="78">
        <f t="shared" si="1"/>
        <v>1439</v>
      </c>
      <c r="D23" s="78">
        <f t="shared" si="1"/>
        <v>218</v>
      </c>
      <c r="E23" s="78">
        <f t="shared" si="1"/>
        <v>725</v>
      </c>
      <c r="F23" s="236">
        <f t="shared" si="1"/>
        <v>5</v>
      </c>
      <c r="G23" s="236">
        <f t="shared" si="1"/>
        <v>28400</v>
      </c>
    </row>
    <row r="24" spans="1:14" x14ac:dyDescent="0.25">
      <c r="A24" s="240" t="s">
        <v>76</v>
      </c>
      <c r="B24" s="123">
        <f>B23/16</f>
        <v>1625.8125</v>
      </c>
      <c r="C24" s="123">
        <f t="shared" ref="C24:G24" si="2">C23/16</f>
        <v>89.9375</v>
      </c>
      <c r="D24" s="123">
        <f t="shared" si="2"/>
        <v>13.625</v>
      </c>
      <c r="E24" s="123">
        <f t="shared" si="2"/>
        <v>45.3125</v>
      </c>
      <c r="F24" s="110">
        <f t="shared" si="2"/>
        <v>0.3125</v>
      </c>
      <c r="G24" s="110">
        <f t="shared" si="2"/>
        <v>1775</v>
      </c>
    </row>
    <row r="25" spans="1:14" x14ac:dyDescent="0.25">
      <c r="A25" s="241" t="s">
        <v>28</v>
      </c>
      <c r="B25" s="237">
        <f>B23/G23</f>
        <v>0.91595070422535207</v>
      </c>
      <c r="C25" s="237">
        <f>C23/G23</f>
        <v>5.0669014084507046E-2</v>
      </c>
      <c r="D25" s="237">
        <f>D23/G23</f>
        <v>7.6760563380281694E-3</v>
      </c>
      <c r="E25" s="237">
        <f>E23/G23</f>
        <v>2.5528169014084508E-2</v>
      </c>
      <c r="F25" s="113">
        <f>F23/G23</f>
        <v>1.7605633802816902E-4</v>
      </c>
      <c r="G25" s="238">
        <f>G23/G23</f>
        <v>1</v>
      </c>
    </row>
    <row r="27" spans="1:14" x14ac:dyDescent="0.25">
      <c r="A27" s="5" t="s">
        <v>106</v>
      </c>
      <c r="B27" s="281"/>
    </row>
    <row r="28" spans="1:14" ht="41.4" x14ac:dyDescent="0.25">
      <c r="A28" s="103" t="s">
        <v>1</v>
      </c>
      <c r="B28" s="104" t="s">
        <v>92</v>
      </c>
      <c r="C28" s="103" t="s">
        <v>93</v>
      </c>
      <c r="D28" s="103" t="s">
        <v>94</v>
      </c>
      <c r="E28" s="103" t="s">
        <v>95</v>
      </c>
      <c r="F28" s="102" t="s">
        <v>96</v>
      </c>
      <c r="G28" s="217" t="s">
        <v>27</v>
      </c>
    </row>
    <row r="29" spans="1:14" x14ac:dyDescent="0.25">
      <c r="A29" s="122" t="s">
        <v>9</v>
      </c>
      <c r="B29" s="117">
        <v>985</v>
      </c>
      <c r="C29" s="117">
        <v>177</v>
      </c>
      <c r="D29" s="117">
        <v>65</v>
      </c>
      <c r="E29" s="117">
        <v>0</v>
      </c>
      <c r="F29" s="117">
        <v>0</v>
      </c>
      <c r="G29" s="82">
        <f t="shared" ref="G29:G44" si="3">SUM(B29:F29)</f>
        <v>1227</v>
      </c>
    </row>
    <row r="30" spans="1:14" x14ac:dyDescent="0.25">
      <c r="A30" s="122" t="s">
        <v>11</v>
      </c>
      <c r="B30" s="11">
        <v>1158</v>
      </c>
      <c r="C30" s="11">
        <v>181</v>
      </c>
      <c r="D30" s="11">
        <v>55</v>
      </c>
      <c r="E30" s="11">
        <v>0</v>
      </c>
      <c r="F30" s="11">
        <v>0</v>
      </c>
      <c r="G30" s="12">
        <f t="shared" si="3"/>
        <v>1394</v>
      </c>
    </row>
    <row r="31" spans="1:14" x14ac:dyDescent="0.25">
      <c r="A31" s="122" t="s">
        <v>12</v>
      </c>
      <c r="B31" s="11">
        <v>1892</v>
      </c>
      <c r="C31" s="11">
        <v>48</v>
      </c>
      <c r="D31" s="11">
        <v>18</v>
      </c>
      <c r="E31" s="11">
        <v>0</v>
      </c>
      <c r="F31" s="11">
        <v>0</v>
      </c>
      <c r="G31" s="12">
        <f t="shared" si="3"/>
        <v>1958</v>
      </c>
    </row>
    <row r="32" spans="1:14" x14ac:dyDescent="0.25">
      <c r="A32" s="122" t="s">
        <v>13</v>
      </c>
      <c r="B32" s="11">
        <v>1106</v>
      </c>
      <c r="C32" s="11">
        <v>37</v>
      </c>
      <c r="D32" s="11">
        <v>10</v>
      </c>
      <c r="E32" s="11">
        <v>96</v>
      </c>
      <c r="F32" s="11">
        <v>0</v>
      </c>
      <c r="G32" s="12">
        <f t="shared" si="3"/>
        <v>1249</v>
      </c>
    </row>
    <row r="33" spans="1:9" x14ac:dyDescent="0.25">
      <c r="A33" s="122" t="s">
        <v>14</v>
      </c>
      <c r="B33" s="11">
        <v>994</v>
      </c>
      <c r="C33" s="11">
        <v>29</v>
      </c>
      <c r="D33" s="11">
        <v>8</v>
      </c>
      <c r="E33" s="11">
        <v>10</v>
      </c>
      <c r="F33" s="11">
        <v>0</v>
      </c>
      <c r="G33" s="12">
        <f t="shared" si="3"/>
        <v>1041</v>
      </c>
    </row>
    <row r="34" spans="1:9" x14ac:dyDescent="0.25">
      <c r="A34" s="122" t="s">
        <v>15</v>
      </c>
      <c r="B34" s="11">
        <v>1289</v>
      </c>
      <c r="C34" s="11">
        <v>27</v>
      </c>
      <c r="D34" s="11">
        <v>0</v>
      </c>
      <c r="E34" s="11">
        <v>17</v>
      </c>
      <c r="F34" s="11">
        <v>0</v>
      </c>
      <c r="G34" s="12">
        <f t="shared" si="3"/>
        <v>1333</v>
      </c>
    </row>
    <row r="35" spans="1:9" x14ac:dyDescent="0.25">
      <c r="A35" s="122" t="s">
        <v>16</v>
      </c>
      <c r="B35" s="11">
        <v>1285</v>
      </c>
      <c r="C35" s="11">
        <v>27</v>
      </c>
      <c r="D35" s="11">
        <v>6</v>
      </c>
      <c r="E35" s="11">
        <v>73</v>
      </c>
      <c r="F35" s="11">
        <v>0</v>
      </c>
      <c r="G35" s="12">
        <f t="shared" si="3"/>
        <v>1391</v>
      </c>
    </row>
    <row r="36" spans="1:9" x14ac:dyDescent="0.25">
      <c r="A36" s="122" t="s">
        <v>17</v>
      </c>
      <c r="B36" s="11">
        <v>1058</v>
      </c>
      <c r="C36" s="11">
        <v>42</v>
      </c>
      <c r="D36" s="11">
        <v>-8</v>
      </c>
      <c r="E36" s="11">
        <v>-12</v>
      </c>
      <c r="F36" s="11">
        <v>4</v>
      </c>
      <c r="G36" s="12">
        <f t="shared" si="3"/>
        <v>1084</v>
      </c>
    </row>
    <row r="37" spans="1:9" x14ac:dyDescent="0.25">
      <c r="A37" s="122" t="s">
        <v>18</v>
      </c>
      <c r="B37" s="11">
        <v>986</v>
      </c>
      <c r="C37" s="11">
        <v>64</v>
      </c>
      <c r="D37" s="11">
        <v>-3</v>
      </c>
      <c r="E37" s="11">
        <v>18</v>
      </c>
      <c r="F37" s="11">
        <v>0</v>
      </c>
      <c r="G37" s="12">
        <f t="shared" si="3"/>
        <v>1065</v>
      </c>
    </row>
    <row r="38" spans="1:9" x14ac:dyDescent="0.25">
      <c r="A38" s="122" t="s">
        <v>19</v>
      </c>
      <c r="B38" s="11">
        <v>1569</v>
      </c>
      <c r="C38" s="11">
        <v>56</v>
      </c>
      <c r="D38" s="11">
        <v>2</v>
      </c>
      <c r="E38" s="11">
        <v>42</v>
      </c>
      <c r="F38" s="11">
        <v>0</v>
      </c>
      <c r="G38" s="12">
        <f t="shared" si="3"/>
        <v>1669</v>
      </c>
    </row>
    <row r="39" spans="1:9" x14ac:dyDescent="0.25">
      <c r="A39" s="122" t="s">
        <v>20</v>
      </c>
      <c r="B39" s="11">
        <v>1081</v>
      </c>
      <c r="C39" s="11">
        <v>77</v>
      </c>
      <c r="D39" s="11">
        <v>-2</v>
      </c>
      <c r="E39" s="11">
        <v>60</v>
      </c>
      <c r="F39" s="11">
        <v>0</v>
      </c>
      <c r="G39" s="12">
        <f t="shared" si="3"/>
        <v>1216</v>
      </c>
    </row>
    <row r="40" spans="1:9" x14ac:dyDescent="0.25">
      <c r="A40" s="122" t="s">
        <v>21</v>
      </c>
      <c r="B40" s="11">
        <v>1247</v>
      </c>
      <c r="C40" s="11">
        <v>79</v>
      </c>
      <c r="D40" s="11">
        <v>1</v>
      </c>
      <c r="E40" s="11">
        <v>63</v>
      </c>
      <c r="F40" s="11">
        <v>0</v>
      </c>
      <c r="G40" s="12">
        <f t="shared" si="3"/>
        <v>1390</v>
      </c>
    </row>
    <row r="41" spans="1:9" x14ac:dyDescent="0.25">
      <c r="A41" s="122" t="s">
        <v>22</v>
      </c>
      <c r="B41" s="11">
        <v>2346</v>
      </c>
      <c r="C41" s="11">
        <v>48</v>
      </c>
      <c r="D41" s="11">
        <v>2</v>
      </c>
      <c r="E41" s="11">
        <v>36</v>
      </c>
      <c r="F41" s="11">
        <v>0</v>
      </c>
      <c r="G41" s="12">
        <f t="shared" si="3"/>
        <v>2432</v>
      </c>
    </row>
    <row r="42" spans="1:9" x14ac:dyDescent="0.25">
      <c r="A42" s="122" t="s">
        <v>23</v>
      </c>
      <c r="B42" s="11">
        <v>785</v>
      </c>
      <c r="C42" s="11">
        <v>47</v>
      </c>
      <c r="D42" s="11">
        <v>0</v>
      </c>
      <c r="E42" s="11">
        <v>27</v>
      </c>
      <c r="F42" s="11">
        <v>0</v>
      </c>
      <c r="G42" s="12">
        <f t="shared" si="3"/>
        <v>859</v>
      </c>
      <c r="I42" s="174"/>
    </row>
    <row r="43" spans="1:9" x14ac:dyDescent="0.25">
      <c r="A43" s="122" t="s">
        <v>24</v>
      </c>
      <c r="B43" s="244">
        <v>3010</v>
      </c>
      <c r="C43" s="11">
        <v>101</v>
      </c>
      <c r="D43" s="11">
        <v>-1</v>
      </c>
      <c r="E43" s="11">
        <v>99</v>
      </c>
      <c r="F43" s="11">
        <v>-1</v>
      </c>
      <c r="G43" s="12">
        <f t="shared" si="3"/>
        <v>3208</v>
      </c>
    </row>
    <row r="44" spans="1:9" x14ac:dyDescent="0.25">
      <c r="A44" s="216" t="s">
        <v>122</v>
      </c>
      <c r="B44" s="56">
        <f>1390+449</f>
        <v>1839</v>
      </c>
      <c r="C44" s="56">
        <v>37</v>
      </c>
      <c r="D44" s="56">
        <v>-1</v>
      </c>
      <c r="E44" s="56">
        <f>104+16</f>
        <v>120</v>
      </c>
      <c r="F44" s="56">
        <v>1</v>
      </c>
      <c r="G44" s="58">
        <f t="shared" si="3"/>
        <v>1996</v>
      </c>
    </row>
    <row r="45" spans="1:9" x14ac:dyDescent="0.25">
      <c r="A45" s="240" t="s">
        <v>27</v>
      </c>
      <c r="B45" s="242">
        <f t="shared" ref="B45:G45" si="4">SUM(B29:B44)</f>
        <v>22630</v>
      </c>
      <c r="C45" s="242">
        <f t="shared" si="4"/>
        <v>1077</v>
      </c>
      <c r="D45" s="242">
        <f t="shared" si="4"/>
        <v>152</v>
      </c>
      <c r="E45" s="242">
        <f t="shared" si="4"/>
        <v>649</v>
      </c>
      <c r="F45" s="242">
        <f t="shared" si="4"/>
        <v>4</v>
      </c>
      <c r="G45" s="109">
        <f t="shared" si="4"/>
        <v>24512</v>
      </c>
    </row>
    <row r="46" spans="1:9" x14ac:dyDescent="0.25">
      <c r="A46" s="240" t="s">
        <v>76</v>
      </c>
      <c r="B46" s="242">
        <f t="shared" ref="B46:G46" si="5">B45/16</f>
        <v>1414.375</v>
      </c>
      <c r="C46" s="242">
        <f t="shared" si="5"/>
        <v>67.3125</v>
      </c>
      <c r="D46" s="242">
        <f t="shared" si="5"/>
        <v>9.5</v>
      </c>
      <c r="E46" s="242">
        <f t="shared" si="5"/>
        <v>40.5625</v>
      </c>
      <c r="F46" s="242">
        <f t="shared" si="5"/>
        <v>0.25</v>
      </c>
      <c r="G46" s="243">
        <f t="shared" si="5"/>
        <v>1532</v>
      </c>
    </row>
    <row r="47" spans="1:9" x14ac:dyDescent="0.25">
      <c r="A47" s="245" t="s">
        <v>28</v>
      </c>
      <c r="B47" s="237">
        <f>B45/G45</f>
        <v>0.92322127937336818</v>
      </c>
      <c r="C47" s="237">
        <f>C45/G45</f>
        <v>4.3937663185378589E-2</v>
      </c>
      <c r="D47" s="237">
        <f>D45/G45</f>
        <v>6.2010443864229763E-3</v>
      </c>
      <c r="E47" s="237">
        <f>E45/G45</f>
        <v>2.6476827676240208E-2</v>
      </c>
      <c r="F47" s="237">
        <f>F45/G45</f>
        <v>1.6318537859007833E-4</v>
      </c>
      <c r="G47" s="112">
        <f>G45/G45</f>
        <v>1</v>
      </c>
    </row>
  </sheetData>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85" zoomScaleNormal="85" workbookViewId="0">
      <selection activeCell="H29" sqref="H8:N29"/>
    </sheetView>
  </sheetViews>
  <sheetFormatPr defaultColWidth="9.109375" defaultRowHeight="13.8" x14ac:dyDescent="0.25"/>
  <cols>
    <col min="1" max="1" width="21.33203125" style="4" customWidth="1"/>
    <col min="2" max="2" width="14.5546875" style="4" customWidth="1"/>
    <col min="3" max="3" width="15" style="4" customWidth="1"/>
    <col min="4" max="4" width="16.5546875" style="4" customWidth="1"/>
    <col min="5" max="5" width="14.33203125" style="4" customWidth="1"/>
    <col min="6" max="16384" width="9.109375" style="4"/>
  </cols>
  <sheetData>
    <row r="1" spans="1:7" x14ac:dyDescent="0.25">
      <c r="A1" s="5" t="s">
        <v>84</v>
      </c>
    </row>
    <row r="2" spans="1:7" x14ac:dyDescent="0.25">
      <c r="A2" s="5" t="s">
        <v>91</v>
      </c>
    </row>
    <row r="3" spans="1:7" x14ac:dyDescent="0.25">
      <c r="A3" s="5"/>
    </row>
    <row r="5" spans="1:7" x14ac:dyDescent="0.25">
      <c r="A5" s="101" t="s">
        <v>105</v>
      </c>
      <c r="B5" s="78"/>
      <c r="C5" s="279"/>
      <c r="D5" s="78"/>
      <c r="E5" s="78"/>
      <c r="F5" s="78"/>
      <c r="G5" s="78"/>
    </row>
    <row r="6" spans="1:7" ht="27.6" x14ac:dyDescent="0.25">
      <c r="A6" s="103" t="s">
        <v>1</v>
      </c>
      <c r="B6" s="103" t="s">
        <v>86</v>
      </c>
      <c r="C6" s="103" t="s">
        <v>87</v>
      </c>
      <c r="D6" s="102" t="s">
        <v>88</v>
      </c>
      <c r="E6" s="102" t="s">
        <v>89</v>
      </c>
      <c r="F6" s="103" t="s">
        <v>85</v>
      </c>
      <c r="G6" s="104" t="s">
        <v>27</v>
      </c>
    </row>
    <row r="7" spans="1:7" x14ac:dyDescent="0.25">
      <c r="A7" s="122" t="s">
        <v>9</v>
      </c>
      <c r="B7" s="105">
        <v>1496</v>
      </c>
      <c r="C7" s="105">
        <v>118</v>
      </c>
      <c r="D7" s="106">
        <v>187</v>
      </c>
      <c r="E7" s="106">
        <v>25</v>
      </c>
      <c r="F7" s="105">
        <v>0</v>
      </c>
      <c r="G7" s="107">
        <v>1826</v>
      </c>
    </row>
    <row r="8" spans="1:7" x14ac:dyDescent="0.25">
      <c r="A8" s="122" t="s">
        <v>11</v>
      </c>
      <c r="B8" s="83">
        <v>1482</v>
      </c>
      <c r="C8" s="83">
        <v>96</v>
      </c>
      <c r="D8" s="84">
        <v>175</v>
      </c>
      <c r="E8" s="84">
        <v>20</v>
      </c>
      <c r="F8" s="83">
        <v>0</v>
      </c>
      <c r="G8" s="85">
        <v>1773</v>
      </c>
    </row>
    <row r="9" spans="1:7" x14ac:dyDescent="0.25">
      <c r="A9" s="122" t="s">
        <v>12</v>
      </c>
      <c r="B9" s="83">
        <v>1949</v>
      </c>
      <c r="C9" s="83">
        <v>135</v>
      </c>
      <c r="D9" s="84">
        <v>108</v>
      </c>
      <c r="E9" s="84">
        <v>56</v>
      </c>
      <c r="F9" s="83">
        <v>0</v>
      </c>
      <c r="G9" s="85">
        <v>2248</v>
      </c>
    </row>
    <row r="10" spans="1:7" x14ac:dyDescent="0.25">
      <c r="A10" s="122" t="s">
        <v>13</v>
      </c>
      <c r="B10" s="83">
        <v>1492</v>
      </c>
      <c r="C10" s="83">
        <v>112</v>
      </c>
      <c r="D10" s="84">
        <v>122</v>
      </c>
      <c r="E10" s="84">
        <v>27</v>
      </c>
      <c r="F10" s="83">
        <v>0</v>
      </c>
      <c r="G10" s="85">
        <v>1753</v>
      </c>
    </row>
    <row r="11" spans="1:7" x14ac:dyDescent="0.25">
      <c r="A11" s="122" t="s">
        <v>14</v>
      </c>
      <c r="B11" s="83">
        <v>871</v>
      </c>
      <c r="C11" s="83">
        <v>152</v>
      </c>
      <c r="D11" s="84">
        <v>88</v>
      </c>
      <c r="E11" s="84">
        <v>23</v>
      </c>
      <c r="F11" s="83">
        <v>0</v>
      </c>
      <c r="G11" s="85">
        <v>1134</v>
      </c>
    </row>
    <row r="12" spans="1:7" x14ac:dyDescent="0.25">
      <c r="A12" s="122" t="s">
        <v>15</v>
      </c>
      <c r="B12" s="83">
        <v>1198</v>
      </c>
      <c r="C12" s="83">
        <v>93</v>
      </c>
      <c r="D12" s="84">
        <v>104</v>
      </c>
      <c r="E12" s="84">
        <v>9</v>
      </c>
      <c r="F12" s="83">
        <v>0</v>
      </c>
      <c r="G12" s="85">
        <v>1404</v>
      </c>
    </row>
    <row r="13" spans="1:7" x14ac:dyDescent="0.25">
      <c r="A13" s="122" t="s">
        <v>16</v>
      </c>
      <c r="B13" s="83">
        <v>1348</v>
      </c>
      <c r="C13" s="83">
        <v>92</v>
      </c>
      <c r="D13" s="84">
        <v>75</v>
      </c>
      <c r="E13" s="84">
        <v>28</v>
      </c>
      <c r="F13" s="83">
        <v>0</v>
      </c>
      <c r="G13" s="85">
        <v>1543</v>
      </c>
    </row>
    <row r="14" spans="1:7" x14ac:dyDescent="0.25">
      <c r="A14" s="122" t="s">
        <v>17</v>
      </c>
      <c r="B14" s="83">
        <v>931</v>
      </c>
      <c r="C14" s="83">
        <v>145</v>
      </c>
      <c r="D14" s="84">
        <v>116</v>
      </c>
      <c r="E14" s="84">
        <v>7</v>
      </c>
      <c r="F14" s="83">
        <v>0</v>
      </c>
      <c r="G14" s="85">
        <v>1199</v>
      </c>
    </row>
    <row r="15" spans="1:7" x14ac:dyDescent="0.25">
      <c r="A15" s="122" t="s">
        <v>18</v>
      </c>
      <c r="B15" s="83">
        <v>1060</v>
      </c>
      <c r="C15" s="83">
        <v>90</v>
      </c>
      <c r="D15" s="84">
        <v>60</v>
      </c>
      <c r="E15" s="84">
        <v>8</v>
      </c>
      <c r="F15" s="83">
        <v>0</v>
      </c>
      <c r="G15" s="85">
        <v>1218</v>
      </c>
    </row>
    <row r="16" spans="1:7" x14ac:dyDescent="0.25">
      <c r="A16" s="122" t="s">
        <v>19</v>
      </c>
      <c r="B16" s="83">
        <v>1570</v>
      </c>
      <c r="C16" s="83">
        <v>65</v>
      </c>
      <c r="D16" s="84">
        <v>87</v>
      </c>
      <c r="E16" s="84">
        <v>23</v>
      </c>
      <c r="F16" s="83">
        <v>0</v>
      </c>
      <c r="G16" s="85">
        <v>1745</v>
      </c>
    </row>
    <row r="17" spans="1:15" x14ac:dyDescent="0.25">
      <c r="A17" s="122" t="s">
        <v>20</v>
      </c>
      <c r="B17" s="83">
        <v>1333</v>
      </c>
      <c r="C17" s="83">
        <v>90</v>
      </c>
      <c r="D17" s="84">
        <v>182</v>
      </c>
      <c r="E17" s="84">
        <v>16</v>
      </c>
      <c r="F17" s="83">
        <v>0</v>
      </c>
      <c r="G17" s="85">
        <v>1621</v>
      </c>
    </row>
    <row r="18" spans="1:15" x14ac:dyDescent="0.25">
      <c r="A18" s="122" t="s">
        <v>21</v>
      </c>
      <c r="B18" s="83">
        <v>1379</v>
      </c>
      <c r="C18" s="83">
        <v>90</v>
      </c>
      <c r="D18" s="84">
        <v>294</v>
      </c>
      <c r="E18" s="84">
        <v>99</v>
      </c>
      <c r="F18" s="83">
        <v>0</v>
      </c>
      <c r="G18" s="85">
        <v>1862</v>
      </c>
    </row>
    <row r="19" spans="1:15" x14ac:dyDescent="0.25">
      <c r="A19" s="122" t="s">
        <v>22</v>
      </c>
      <c r="B19" s="83">
        <v>2330</v>
      </c>
      <c r="C19" s="83">
        <v>102</v>
      </c>
      <c r="D19" s="84">
        <v>80</v>
      </c>
      <c r="E19" s="84">
        <v>33</v>
      </c>
      <c r="F19" s="83">
        <v>0</v>
      </c>
      <c r="G19" s="85">
        <v>2545</v>
      </c>
      <c r="O19" s="174"/>
    </row>
    <row r="20" spans="1:15" x14ac:dyDescent="0.25">
      <c r="A20" s="122" t="s">
        <v>23</v>
      </c>
      <c r="B20" s="83">
        <v>713</v>
      </c>
      <c r="C20" s="83">
        <v>72</v>
      </c>
      <c r="D20" s="84">
        <v>87</v>
      </c>
      <c r="E20" s="84">
        <v>28</v>
      </c>
      <c r="F20" s="83">
        <v>1</v>
      </c>
      <c r="G20" s="85">
        <v>901</v>
      </c>
      <c r="I20" s="174"/>
    </row>
    <row r="21" spans="1:15" x14ac:dyDescent="0.25">
      <c r="A21" s="122" t="s">
        <v>24</v>
      </c>
      <c r="B21" s="83">
        <v>3423</v>
      </c>
      <c r="C21" s="83">
        <v>45</v>
      </c>
      <c r="D21" s="84">
        <v>70</v>
      </c>
      <c r="E21" s="84">
        <v>44</v>
      </c>
      <c r="F21" s="83">
        <v>5</v>
      </c>
      <c r="G21" s="85">
        <v>3587</v>
      </c>
    </row>
    <row r="22" spans="1:15" x14ac:dyDescent="0.25">
      <c r="A22" s="216" t="s">
        <v>122</v>
      </c>
      <c r="B22" s="84">
        <f>1245+465</f>
        <v>1710</v>
      </c>
      <c r="C22" s="84">
        <v>118</v>
      </c>
      <c r="D22" s="84">
        <v>129</v>
      </c>
      <c r="E22" s="84">
        <v>80</v>
      </c>
      <c r="F22" s="85">
        <v>5</v>
      </c>
      <c r="G22" s="85">
        <f>SUM(B22:F22)</f>
        <v>2042</v>
      </c>
    </row>
    <row r="23" spans="1:15" x14ac:dyDescent="0.25">
      <c r="A23" s="240" t="s">
        <v>27</v>
      </c>
      <c r="B23" s="106">
        <f t="shared" ref="B23:G23" si="0">SUM(B7:B22)</f>
        <v>24285</v>
      </c>
      <c r="C23" s="106">
        <f t="shared" si="0"/>
        <v>1615</v>
      </c>
      <c r="D23" s="106">
        <f t="shared" si="0"/>
        <v>1964</v>
      </c>
      <c r="E23" s="105">
        <f t="shared" si="0"/>
        <v>526</v>
      </c>
      <c r="F23" s="107">
        <f t="shared" si="0"/>
        <v>11</v>
      </c>
      <c r="G23" s="105">
        <f t="shared" si="0"/>
        <v>28401</v>
      </c>
    </row>
    <row r="24" spans="1:15" x14ac:dyDescent="0.25">
      <c r="A24" s="246" t="s">
        <v>35</v>
      </c>
      <c r="B24" s="108">
        <f>B23/16</f>
        <v>1517.8125</v>
      </c>
      <c r="C24" s="108">
        <f t="shared" ref="C24:G24" si="1">C23/16</f>
        <v>100.9375</v>
      </c>
      <c r="D24" s="108">
        <f t="shared" si="1"/>
        <v>122.75</v>
      </c>
      <c r="E24" s="108">
        <f t="shared" si="1"/>
        <v>32.875</v>
      </c>
      <c r="F24" s="108">
        <f t="shared" si="1"/>
        <v>0.6875</v>
      </c>
      <c r="G24" s="109">
        <f t="shared" si="1"/>
        <v>1775.0625</v>
      </c>
    </row>
    <row r="25" spans="1:15" x14ac:dyDescent="0.25">
      <c r="A25" s="245" t="s">
        <v>28</v>
      </c>
      <c r="B25" s="111">
        <f>B23/G23</f>
        <v>0.85507552550966515</v>
      </c>
      <c r="C25" s="111">
        <f>C23/G23</f>
        <v>5.6864194922713988E-2</v>
      </c>
      <c r="D25" s="111">
        <f>D23/G23</f>
        <v>6.9152494630470754E-2</v>
      </c>
      <c r="E25" s="112">
        <f>E23/G23</f>
        <v>1.8520474631174958E-2</v>
      </c>
      <c r="F25" s="113">
        <f>F23/G23</f>
        <v>3.8731030597514174E-4</v>
      </c>
      <c r="G25" s="113">
        <f>G23/G23</f>
        <v>1</v>
      </c>
    </row>
    <row r="26" spans="1:15" x14ac:dyDescent="0.25">
      <c r="A26" s="78"/>
      <c r="B26" s="114"/>
      <c r="C26" s="114"/>
      <c r="D26" s="114"/>
      <c r="E26" s="114"/>
      <c r="F26" s="114"/>
      <c r="G26" s="114"/>
    </row>
    <row r="27" spans="1:15" x14ac:dyDescent="0.25">
      <c r="A27" s="101" t="s">
        <v>106</v>
      </c>
      <c r="B27" s="78"/>
      <c r="C27" s="280"/>
      <c r="D27" s="78"/>
      <c r="E27" s="78"/>
      <c r="F27" s="78"/>
      <c r="G27" s="78"/>
    </row>
    <row r="28" spans="1:15" ht="27.6" x14ac:dyDescent="0.25">
      <c r="A28" s="103" t="s">
        <v>1</v>
      </c>
      <c r="B28" s="103" t="s">
        <v>86</v>
      </c>
      <c r="C28" s="115" t="s">
        <v>87</v>
      </c>
      <c r="D28" s="103" t="s">
        <v>88</v>
      </c>
      <c r="E28" s="115" t="s">
        <v>89</v>
      </c>
      <c r="F28" s="103" t="s">
        <v>85</v>
      </c>
      <c r="G28" s="116" t="s">
        <v>27</v>
      </c>
    </row>
    <row r="29" spans="1:15" x14ac:dyDescent="0.25">
      <c r="A29" s="122" t="s">
        <v>9</v>
      </c>
      <c r="B29" s="82">
        <v>973</v>
      </c>
      <c r="C29" s="117">
        <v>43</v>
      </c>
      <c r="D29" s="82">
        <v>186</v>
      </c>
      <c r="E29" s="82">
        <v>25</v>
      </c>
      <c r="F29" s="118">
        <v>0</v>
      </c>
      <c r="G29" s="118">
        <v>1227</v>
      </c>
    </row>
    <row r="30" spans="1:15" x14ac:dyDescent="0.25">
      <c r="A30" s="122" t="s">
        <v>11</v>
      </c>
      <c r="B30" s="12">
        <v>1166</v>
      </c>
      <c r="C30" s="11">
        <v>58</v>
      </c>
      <c r="D30" s="12">
        <v>173</v>
      </c>
      <c r="E30" s="12">
        <v>-3</v>
      </c>
      <c r="F30" s="119">
        <v>0</v>
      </c>
      <c r="G30" s="119">
        <v>1394</v>
      </c>
    </row>
    <row r="31" spans="1:15" x14ac:dyDescent="0.25">
      <c r="A31" s="122" t="s">
        <v>12</v>
      </c>
      <c r="B31" s="12">
        <v>1741</v>
      </c>
      <c r="C31" s="11">
        <v>56</v>
      </c>
      <c r="D31" s="12">
        <v>106</v>
      </c>
      <c r="E31" s="12">
        <v>55</v>
      </c>
      <c r="F31" s="119">
        <v>0</v>
      </c>
      <c r="G31" s="119">
        <v>1958</v>
      </c>
    </row>
    <row r="32" spans="1:15" x14ac:dyDescent="0.25">
      <c r="A32" s="122" t="s">
        <v>13</v>
      </c>
      <c r="B32" s="12">
        <v>1066</v>
      </c>
      <c r="C32" s="11">
        <v>38</v>
      </c>
      <c r="D32" s="12">
        <v>119</v>
      </c>
      <c r="E32" s="12">
        <v>26</v>
      </c>
      <c r="F32" s="119">
        <v>0</v>
      </c>
      <c r="G32" s="119">
        <v>1249</v>
      </c>
      <c r="L32" s="174"/>
    </row>
    <row r="33" spans="1:12" x14ac:dyDescent="0.25">
      <c r="A33" s="122" t="s">
        <v>14</v>
      </c>
      <c r="B33" s="12">
        <v>851</v>
      </c>
      <c r="C33" s="11">
        <v>83</v>
      </c>
      <c r="D33" s="12">
        <v>86</v>
      </c>
      <c r="E33" s="12">
        <v>21</v>
      </c>
      <c r="F33" s="119">
        <v>0</v>
      </c>
      <c r="G33" s="119">
        <v>1041</v>
      </c>
      <c r="L33" s="174"/>
    </row>
    <row r="34" spans="1:12" x14ac:dyDescent="0.25">
      <c r="A34" s="122" t="s">
        <v>15</v>
      </c>
      <c r="B34" s="12">
        <v>1187</v>
      </c>
      <c r="C34" s="11">
        <v>39</v>
      </c>
      <c r="D34" s="12">
        <v>99</v>
      </c>
      <c r="E34" s="12">
        <v>8</v>
      </c>
      <c r="F34" s="119">
        <v>0</v>
      </c>
      <c r="G34" s="119">
        <v>1333</v>
      </c>
    </row>
    <row r="35" spans="1:12" x14ac:dyDescent="0.25">
      <c r="A35" s="122" t="s">
        <v>16</v>
      </c>
      <c r="B35" s="12">
        <v>1241</v>
      </c>
      <c r="C35" s="11">
        <v>51</v>
      </c>
      <c r="D35" s="12">
        <v>72</v>
      </c>
      <c r="E35" s="12">
        <v>27</v>
      </c>
      <c r="F35" s="119">
        <v>0</v>
      </c>
      <c r="G35" s="119">
        <v>1391</v>
      </c>
    </row>
    <row r="36" spans="1:12" x14ac:dyDescent="0.25">
      <c r="A36" s="122" t="s">
        <v>17</v>
      </c>
      <c r="B36" s="12">
        <v>912</v>
      </c>
      <c r="C36" s="11">
        <v>57</v>
      </c>
      <c r="D36" s="12">
        <v>111</v>
      </c>
      <c r="E36" s="12">
        <v>4</v>
      </c>
      <c r="F36" s="119">
        <v>0</v>
      </c>
      <c r="G36" s="119">
        <v>1084</v>
      </c>
    </row>
    <row r="37" spans="1:12" x14ac:dyDescent="0.25">
      <c r="A37" s="122" t="s">
        <v>18</v>
      </c>
      <c r="B37" s="12">
        <v>972</v>
      </c>
      <c r="C37" s="11">
        <v>40</v>
      </c>
      <c r="D37" s="12">
        <v>58</v>
      </c>
      <c r="E37" s="12">
        <v>-5</v>
      </c>
      <c r="F37" s="119">
        <v>0</v>
      </c>
      <c r="G37" s="119">
        <v>1065</v>
      </c>
    </row>
    <row r="38" spans="1:12" x14ac:dyDescent="0.25">
      <c r="A38" s="122" t="s">
        <v>19</v>
      </c>
      <c r="B38" s="12">
        <v>1538</v>
      </c>
      <c r="C38" s="11">
        <v>28</v>
      </c>
      <c r="D38" s="12">
        <v>82</v>
      </c>
      <c r="E38" s="12">
        <v>21</v>
      </c>
      <c r="F38" s="119">
        <v>0</v>
      </c>
      <c r="G38" s="119">
        <v>1669</v>
      </c>
    </row>
    <row r="39" spans="1:12" x14ac:dyDescent="0.25">
      <c r="A39" s="122" t="s">
        <v>20</v>
      </c>
      <c r="B39" s="12">
        <v>982</v>
      </c>
      <c r="C39" s="11">
        <v>39</v>
      </c>
      <c r="D39" s="12">
        <v>179</v>
      </c>
      <c r="E39" s="12">
        <v>16</v>
      </c>
      <c r="F39" s="119">
        <v>0</v>
      </c>
      <c r="G39" s="119">
        <v>1216</v>
      </c>
    </row>
    <row r="40" spans="1:12" x14ac:dyDescent="0.25">
      <c r="A40" s="122" t="s">
        <v>21</v>
      </c>
      <c r="B40" s="12">
        <v>984</v>
      </c>
      <c r="C40" s="11">
        <v>24</v>
      </c>
      <c r="D40" s="12">
        <v>289</v>
      </c>
      <c r="E40" s="12">
        <v>93</v>
      </c>
      <c r="F40" s="119">
        <v>0</v>
      </c>
      <c r="G40" s="119">
        <v>1390</v>
      </c>
    </row>
    <row r="41" spans="1:12" x14ac:dyDescent="0.25">
      <c r="A41" s="122" t="s">
        <v>22</v>
      </c>
      <c r="B41" s="12">
        <v>2265</v>
      </c>
      <c r="C41" s="11">
        <v>59</v>
      </c>
      <c r="D41" s="12">
        <v>78</v>
      </c>
      <c r="E41" s="12">
        <v>30</v>
      </c>
      <c r="F41" s="119">
        <v>0</v>
      </c>
      <c r="G41" s="119">
        <v>2432</v>
      </c>
    </row>
    <row r="42" spans="1:12" x14ac:dyDescent="0.25">
      <c r="A42" s="122" t="s">
        <v>23</v>
      </c>
      <c r="B42" s="12">
        <v>706</v>
      </c>
      <c r="C42" s="11">
        <v>43</v>
      </c>
      <c r="D42" s="12">
        <v>86</v>
      </c>
      <c r="E42" s="12">
        <v>25</v>
      </c>
      <c r="F42" s="119">
        <v>-1</v>
      </c>
      <c r="G42" s="119">
        <v>859</v>
      </c>
    </row>
    <row r="43" spans="1:12" x14ac:dyDescent="0.25">
      <c r="A43" s="122" t="s">
        <v>24</v>
      </c>
      <c r="B43" s="12">
        <v>3084</v>
      </c>
      <c r="C43" s="11">
        <v>15</v>
      </c>
      <c r="D43" s="12">
        <v>70</v>
      </c>
      <c r="E43" s="12">
        <v>39</v>
      </c>
      <c r="F43" s="119">
        <v>0</v>
      </c>
      <c r="G43" s="119">
        <v>3208</v>
      </c>
    </row>
    <row r="44" spans="1:12" x14ac:dyDescent="0.25">
      <c r="A44" s="216" t="s">
        <v>122</v>
      </c>
      <c r="B44" s="58">
        <f>1245+465-46</f>
        <v>1664</v>
      </c>
      <c r="C44" s="11">
        <v>118</v>
      </c>
      <c r="D44" s="12">
        <v>129</v>
      </c>
      <c r="E44" s="58">
        <v>80</v>
      </c>
      <c r="F44" s="119">
        <v>5</v>
      </c>
      <c r="G44" s="119">
        <f>SUM(B44:F44)</f>
        <v>1996</v>
      </c>
    </row>
    <row r="45" spans="1:12" x14ac:dyDescent="0.25">
      <c r="A45" s="240" t="s">
        <v>27</v>
      </c>
      <c r="B45" s="120">
        <f t="shared" ref="B45:G45" si="2">SUM(B29:B44)</f>
        <v>21332</v>
      </c>
      <c r="C45" s="120">
        <f t="shared" si="2"/>
        <v>791</v>
      </c>
      <c r="D45" s="82">
        <f t="shared" si="2"/>
        <v>1923</v>
      </c>
      <c r="E45" s="118">
        <f t="shared" si="2"/>
        <v>462</v>
      </c>
      <c r="F45" s="118">
        <f t="shared" si="2"/>
        <v>4</v>
      </c>
      <c r="G45" s="118">
        <f t="shared" si="2"/>
        <v>24512</v>
      </c>
    </row>
    <row r="46" spans="1:12" x14ac:dyDescent="0.25">
      <c r="A46" s="246" t="s">
        <v>35</v>
      </c>
      <c r="B46" s="108">
        <f t="shared" ref="B46:G46" si="3">B45/15</f>
        <v>1422.1333333333334</v>
      </c>
      <c r="C46" s="108">
        <f t="shared" si="3"/>
        <v>52.733333333333334</v>
      </c>
      <c r="D46" s="109">
        <f t="shared" si="3"/>
        <v>128.19999999999999</v>
      </c>
      <c r="E46" s="110">
        <f t="shared" si="3"/>
        <v>30.8</v>
      </c>
      <c r="F46" s="110">
        <f t="shared" si="3"/>
        <v>0.26666666666666666</v>
      </c>
      <c r="G46" s="110">
        <f t="shared" si="3"/>
        <v>1634.1333333333334</v>
      </c>
    </row>
    <row r="47" spans="1:12" x14ac:dyDescent="0.25">
      <c r="A47" s="245" t="s">
        <v>28</v>
      </c>
      <c r="B47" s="111">
        <f>B45/G45</f>
        <v>0.87026762402088775</v>
      </c>
      <c r="C47" s="111">
        <f>C45/G45</f>
        <v>3.2269908616187989E-2</v>
      </c>
      <c r="D47" s="112">
        <f>D45/G45</f>
        <v>7.8451370757180158E-2</v>
      </c>
      <c r="E47" s="113">
        <f>E45/G45</f>
        <v>1.8847911227154047E-2</v>
      </c>
      <c r="F47" s="113">
        <f>F45/G45</f>
        <v>1.6318537859007833E-4</v>
      </c>
      <c r="G47" s="113">
        <f>G45/G45</f>
        <v>1</v>
      </c>
    </row>
  </sheetData>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zoomScale="85" zoomScaleNormal="85" workbookViewId="0">
      <selection activeCell="D19" sqref="D5:H19"/>
    </sheetView>
  </sheetViews>
  <sheetFormatPr defaultColWidth="9.109375" defaultRowHeight="13.8" x14ac:dyDescent="0.25"/>
  <cols>
    <col min="1" max="1" width="18.44140625" style="4" customWidth="1"/>
    <col min="2" max="2" width="14.6640625" style="4" customWidth="1"/>
    <col min="3" max="3" width="17.44140625" style="4" customWidth="1"/>
    <col min="4" max="4" width="15.44140625" style="4" customWidth="1"/>
    <col min="5" max="5" width="16.5546875" style="4" customWidth="1"/>
    <col min="6" max="16384" width="9.109375" style="4"/>
  </cols>
  <sheetData>
    <row r="1" spans="1:4" x14ac:dyDescent="0.25">
      <c r="A1" s="5" t="s">
        <v>84</v>
      </c>
    </row>
    <row r="2" spans="1:4" x14ac:dyDescent="0.25">
      <c r="A2" s="5" t="s">
        <v>100</v>
      </c>
      <c r="D2" s="253"/>
    </row>
    <row r="3" spans="1:4" x14ac:dyDescent="0.25">
      <c r="A3" s="4" t="s">
        <v>101</v>
      </c>
    </row>
    <row r="4" spans="1:4" x14ac:dyDescent="0.25">
      <c r="A4" s="5"/>
    </row>
    <row r="6" spans="1:4" x14ac:dyDescent="0.25">
      <c r="A6" s="338" t="s">
        <v>1</v>
      </c>
      <c r="B6" s="340" t="s">
        <v>80</v>
      </c>
      <c r="C6" s="341"/>
    </row>
    <row r="7" spans="1:4" ht="41.4" x14ac:dyDescent="0.25">
      <c r="A7" s="339"/>
      <c r="B7" s="201" t="s">
        <v>82</v>
      </c>
      <c r="C7" s="202" t="s">
        <v>83</v>
      </c>
    </row>
    <row r="8" spans="1:4" x14ac:dyDescent="0.25">
      <c r="A8" s="97" t="s">
        <v>9</v>
      </c>
      <c r="B8" s="98">
        <v>0</v>
      </c>
      <c r="C8" s="98">
        <v>0</v>
      </c>
    </row>
    <row r="9" spans="1:4" x14ac:dyDescent="0.25">
      <c r="A9" s="97" t="s">
        <v>11</v>
      </c>
      <c r="B9" s="98">
        <v>0</v>
      </c>
      <c r="C9" s="98">
        <v>0</v>
      </c>
    </row>
    <row r="10" spans="1:4" x14ac:dyDescent="0.25">
      <c r="A10" s="97" t="s">
        <v>12</v>
      </c>
      <c r="B10" s="98">
        <v>0</v>
      </c>
      <c r="C10" s="98">
        <v>0</v>
      </c>
    </row>
    <row r="11" spans="1:4" x14ac:dyDescent="0.25">
      <c r="A11" s="97" t="s">
        <v>13</v>
      </c>
      <c r="B11" s="98">
        <v>2</v>
      </c>
      <c r="C11" s="98">
        <v>2</v>
      </c>
    </row>
    <row r="12" spans="1:4" x14ac:dyDescent="0.25">
      <c r="A12" s="97" t="s">
        <v>14</v>
      </c>
      <c r="B12" s="98">
        <v>5</v>
      </c>
      <c r="C12" s="98">
        <v>3</v>
      </c>
    </row>
    <row r="13" spans="1:4" x14ac:dyDescent="0.25">
      <c r="A13" s="97" t="s">
        <v>15</v>
      </c>
      <c r="B13" s="98">
        <v>464</v>
      </c>
      <c r="C13" s="98">
        <v>81</v>
      </c>
    </row>
    <row r="14" spans="1:4" x14ac:dyDescent="0.25">
      <c r="A14" s="97" t="s">
        <v>16</v>
      </c>
      <c r="B14" s="99">
        <v>287</v>
      </c>
      <c r="C14" s="18">
        <v>27</v>
      </c>
    </row>
    <row r="15" spans="1:4" x14ac:dyDescent="0.25">
      <c r="A15" s="97" t="s">
        <v>17</v>
      </c>
      <c r="B15" s="99">
        <v>481</v>
      </c>
      <c r="C15" s="18">
        <v>66</v>
      </c>
    </row>
    <row r="16" spans="1:4" x14ac:dyDescent="0.25">
      <c r="A16" s="97" t="s">
        <v>18</v>
      </c>
      <c r="B16" s="99">
        <v>655</v>
      </c>
      <c r="C16" s="18">
        <v>73</v>
      </c>
    </row>
    <row r="17" spans="1:15" x14ac:dyDescent="0.25">
      <c r="A17" s="97" t="s">
        <v>19</v>
      </c>
      <c r="B17" s="99">
        <v>884</v>
      </c>
      <c r="C17" s="18">
        <v>96</v>
      </c>
    </row>
    <row r="18" spans="1:15" x14ac:dyDescent="0.25">
      <c r="A18" s="97" t="s">
        <v>20</v>
      </c>
      <c r="B18" s="99">
        <v>2170</v>
      </c>
      <c r="C18" s="18">
        <v>224</v>
      </c>
    </row>
    <row r="19" spans="1:15" x14ac:dyDescent="0.25">
      <c r="A19" s="97" t="s">
        <v>21</v>
      </c>
      <c r="B19" s="99">
        <v>1107</v>
      </c>
      <c r="C19" s="18">
        <v>107</v>
      </c>
      <c r="O19" s="174"/>
    </row>
    <row r="20" spans="1:15" x14ac:dyDescent="0.25">
      <c r="A20" s="97" t="s">
        <v>22</v>
      </c>
      <c r="B20" s="99">
        <v>1953</v>
      </c>
      <c r="C20" s="18">
        <v>174</v>
      </c>
    </row>
    <row r="21" spans="1:15" x14ac:dyDescent="0.25">
      <c r="A21" s="97" t="s">
        <v>23</v>
      </c>
      <c r="B21" s="99">
        <v>355</v>
      </c>
      <c r="C21" s="18">
        <v>28</v>
      </c>
    </row>
    <row r="22" spans="1:15" x14ac:dyDescent="0.25">
      <c r="A22" s="97" t="s">
        <v>24</v>
      </c>
      <c r="B22" s="99">
        <v>3550</v>
      </c>
      <c r="C22" s="18">
        <v>356</v>
      </c>
    </row>
    <row r="23" spans="1:15" x14ac:dyDescent="0.25">
      <c r="A23" s="248" t="s">
        <v>122</v>
      </c>
      <c r="B23" s="24">
        <f>142+16</f>
        <v>158</v>
      </c>
      <c r="C23" s="24">
        <f>662+465</f>
        <v>1127</v>
      </c>
    </row>
    <row r="24" spans="1:15" x14ac:dyDescent="0.25">
      <c r="A24" s="247" t="s">
        <v>27</v>
      </c>
      <c r="B24" s="100">
        <f>SUM(B8:B23)</f>
        <v>12071</v>
      </c>
      <c r="C24" s="100">
        <f>SUM(C8:C23)</f>
        <v>2364</v>
      </c>
    </row>
    <row r="25" spans="1:15" x14ac:dyDescent="0.25">
      <c r="A25" s="239" t="s">
        <v>35</v>
      </c>
      <c r="B25" s="31">
        <f>B24/15</f>
        <v>804.73333333333335</v>
      </c>
      <c r="C25" s="31">
        <f>C24/15</f>
        <v>157.6</v>
      </c>
    </row>
  </sheetData>
  <mergeCells count="2">
    <mergeCell ref="A6:A7"/>
    <mergeCell ref="B6:C6"/>
  </mergeCell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zoomScale="85" zoomScaleNormal="85" workbookViewId="0">
      <selection activeCell="G3" sqref="G3"/>
    </sheetView>
  </sheetViews>
  <sheetFormatPr defaultColWidth="9.109375" defaultRowHeight="13.8" x14ac:dyDescent="0.25"/>
  <cols>
    <col min="1" max="1" width="17.88671875" style="4" customWidth="1"/>
    <col min="2" max="2" width="13.109375" style="4" customWidth="1"/>
    <col min="3" max="3" width="30.6640625" style="4" customWidth="1"/>
    <col min="4" max="4" width="19.44140625" style="4" customWidth="1"/>
    <col min="5" max="5" width="34.33203125" style="4" customWidth="1"/>
    <col min="6" max="16384" width="9.109375" style="4"/>
  </cols>
  <sheetData>
    <row r="1" spans="1:5" x14ac:dyDescent="0.25">
      <c r="A1" s="5" t="s">
        <v>102</v>
      </c>
    </row>
    <row r="2" spans="1:5" x14ac:dyDescent="0.25">
      <c r="A2" s="5" t="s">
        <v>112</v>
      </c>
    </row>
    <row r="3" spans="1:5" ht="133.5" customHeight="1" x14ac:dyDescent="0.25">
      <c r="A3" s="284" t="s">
        <v>127</v>
      </c>
      <c r="B3" s="284"/>
      <c r="C3" s="284"/>
      <c r="D3" s="284"/>
      <c r="E3" s="284"/>
    </row>
    <row r="4" spans="1:5" ht="14.4" thickBot="1" x14ac:dyDescent="0.3"/>
    <row r="5" spans="1:5" x14ac:dyDescent="0.25">
      <c r="A5" s="285" t="s">
        <v>1</v>
      </c>
      <c r="B5" s="342" t="s">
        <v>113</v>
      </c>
      <c r="C5" s="343"/>
      <c r="D5" s="342" t="s">
        <v>114</v>
      </c>
      <c r="E5" s="343"/>
    </row>
    <row r="6" spans="1:5" ht="15" customHeight="1" x14ac:dyDescent="0.25">
      <c r="A6" s="287"/>
      <c r="B6" s="203" t="s">
        <v>78</v>
      </c>
      <c r="C6" s="204" t="s">
        <v>79</v>
      </c>
      <c r="D6" s="203" t="s">
        <v>78</v>
      </c>
      <c r="E6" s="204" t="s">
        <v>81</v>
      </c>
    </row>
    <row r="7" spans="1:5" x14ac:dyDescent="0.25">
      <c r="A7" s="163" t="s">
        <v>9</v>
      </c>
      <c r="B7" s="14">
        <v>358</v>
      </c>
      <c r="C7" s="13">
        <v>143</v>
      </c>
      <c r="D7" s="14">
        <v>276</v>
      </c>
      <c r="E7" s="13">
        <v>77</v>
      </c>
    </row>
    <row r="8" spans="1:5" x14ac:dyDescent="0.25">
      <c r="A8" s="164" t="s">
        <v>11</v>
      </c>
      <c r="B8" s="14">
        <v>10</v>
      </c>
      <c r="C8" s="13">
        <v>6</v>
      </c>
      <c r="D8" s="14">
        <v>3</v>
      </c>
      <c r="E8" s="13">
        <v>-1</v>
      </c>
    </row>
    <row r="9" spans="1:5" x14ac:dyDescent="0.25">
      <c r="A9" s="164" t="s">
        <v>12</v>
      </c>
      <c r="B9" s="14">
        <v>0</v>
      </c>
      <c r="C9" s="13">
        <v>0</v>
      </c>
      <c r="D9" s="14">
        <v>-24</v>
      </c>
      <c r="E9" s="13">
        <v>-13</v>
      </c>
    </row>
    <row r="10" spans="1:5" x14ac:dyDescent="0.25">
      <c r="A10" s="164" t="s">
        <v>13</v>
      </c>
      <c r="B10" s="14">
        <v>0</v>
      </c>
      <c r="C10" s="13">
        <v>0</v>
      </c>
      <c r="D10" s="14">
        <v>-9</v>
      </c>
      <c r="E10" s="13">
        <v>-9</v>
      </c>
    </row>
    <row r="11" spans="1:5" x14ac:dyDescent="0.25">
      <c r="A11" s="164" t="s">
        <v>14</v>
      </c>
      <c r="B11" s="14">
        <v>123</v>
      </c>
      <c r="C11" s="13">
        <v>49</v>
      </c>
      <c r="D11" s="14">
        <v>95</v>
      </c>
      <c r="E11" s="13">
        <v>34</v>
      </c>
    </row>
    <row r="12" spans="1:5" x14ac:dyDescent="0.25">
      <c r="A12" s="164" t="s">
        <v>15</v>
      </c>
      <c r="B12" s="14">
        <v>0</v>
      </c>
      <c r="C12" s="13">
        <v>0</v>
      </c>
      <c r="D12" s="14">
        <v>-28</v>
      </c>
      <c r="E12" s="13">
        <v>-16</v>
      </c>
    </row>
    <row r="13" spans="1:5" x14ac:dyDescent="0.25">
      <c r="A13" s="164" t="s">
        <v>16</v>
      </c>
      <c r="B13" s="14">
        <v>266</v>
      </c>
      <c r="C13" s="13">
        <v>113</v>
      </c>
      <c r="D13" s="14">
        <v>261</v>
      </c>
      <c r="E13" s="13">
        <v>110</v>
      </c>
    </row>
    <row r="14" spans="1:5" x14ac:dyDescent="0.25">
      <c r="A14" s="164" t="s">
        <v>17</v>
      </c>
      <c r="B14" s="14">
        <v>259</v>
      </c>
      <c r="C14" s="13">
        <v>105</v>
      </c>
      <c r="D14" s="14">
        <v>225</v>
      </c>
      <c r="E14" s="13">
        <v>75</v>
      </c>
    </row>
    <row r="15" spans="1:5" x14ac:dyDescent="0.25">
      <c r="A15" s="164" t="s">
        <v>18</v>
      </c>
      <c r="B15" s="14">
        <v>883</v>
      </c>
      <c r="C15" s="13">
        <v>367</v>
      </c>
      <c r="D15" s="14">
        <v>801</v>
      </c>
      <c r="E15" s="13">
        <v>311</v>
      </c>
    </row>
    <row r="16" spans="1:5" x14ac:dyDescent="0.25">
      <c r="A16" s="164" t="s">
        <v>19</v>
      </c>
      <c r="B16" s="14">
        <v>34</v>
      </c>
      <c r="C16" s="13">
        <v>19</v>
      </c>
      <c r="D16" s="14">
        <v>6</v>
      </c>
      <c r="E16" s="13">
        <v>3</v>
      </c>
    </row>
    <row r="17" spans="1:15" x14ac:dyDescent="0.25">
      <c r="A17" s="164" t="s">
        <v>20</v>
      </c>
      <c r="B17" s="14">
        <v>1307</v>
      </c>
      <c r="C17" s="13">
        <v>525</v>
      </c>
      <c r="D17" s="14">
        <v>824</v>
      </c>
      <c r="E17" s="13">
        <v>328</v>
      </c>
    </row>
    <row r="18" spans="1:15" x14ac:dyDescent="0.25">
      <c r="A18" s="164" t="s">
        <v>21</v>
      </c>
      <c r="B18" s="14">
        <v>271</v>
      </c>
      <c r="C18" s="13">
        <v>157</v>
      </c>
      <c r="D18" s="14">
        <v>129</v>
      </c>
      <c r="E18" s="13">
        <v>57</v>
      </c>
    </row>
    <row r="19" spans="1:15" x14ac:dyDescent="0.25">
      <c r="A19" s="164" t="s">
        <v>22</v>
      </c>
      <c r="B19" s="16">
        <v>280</v>
      </c>
      <c r="C19" s="15">
        <v>113</v>
      </c>
      <c r="D19" s="16">
        <v>270</v>
      </c>
      <c r="E19" s="15">
        <v>108</v>
      </c>
      <c r="O19" s="174"/>
    </row>
    <row r="20" spans="1:15" x14ac:dyDescent="0.25">
      <c r="A20" s="164" t="s">
        <v>23</v>
      </c>
      <c r="B20" s="16">
        <v>0</v>
      </c>
      <c r="C20" s="15">
        <v>0</v>
      </c>
      <c r="D20" s="16">
        <v>-73</v>
      </c>
      <c r="E20" s="15">
        <v>-68</v>
      </c>
    </row>
    <row r="21" spans="1:15" x14ac:dyDescent="0.25">
      <c r="A21" s="164" t="s">
        <v>24</v>
      </c>
      <c r="B21" s="16">
        <v>18</v>
      </c>
      <c r="C21" s="43">
        <v>9</v>
      </c>
      <c r="D21" s="16">
        <v>18</v>
      </c>
      <c r="E21" s="15">
        <v>9</v>
      </c>
    </row>
    <row r="22" spans="1:15" x14ac:dyDescent="0.25">
      <c r="A22" s="165" t="s">
        <v>122</v>
      </c>
      <c r="B22" s="21">
        <v>0</v>
      </c>
      <c r="C22" s="20">
        <v>0</v>
      </c>
      <c r="D22" s="21">
        <v>0</v>
      </c>
      <c r="E22" s="178">
        <v>0</v>
      </c>
    </row>
    <row r="23" spans="1:15" x14ac:dyDescent="0.25">
      <c r="A23" s="181" t="s">
        <v>27</v>
      </c>
      <c r="B23" s="27">
        <f>SUM(B7:B22)</f>
        <v>3809</v>
      </c>
      <c r="C23" s="166">
        <f>SUM(C7:C22)</f>
        <v>1606</v>
      </c>
      <c r="D23" s="25">
        <f>SUM(D7:D22)</f>
        <v>2774</v>
      </c>
      <c r="E23" s="26">
        <f>SUM(E7:E22)</f>
        <v>1005</v>
      </c>
    </row>
    <row r="24" spans="1:15" ht="14.4" thickBot="1" x14ac:dyDescent="0.3">
      <c r="A24" s="167" t="s">
        <v>35</v>
      </c>
      <c r="B24" s="168">
        <f>B23/15</f>
        <v>253.93333333333334</v>
      </c>
      <c r="C24" s="169">
        <f>C23/15</f>
        <v>107.06666666666666</v>
      </c>
      <c r="D24" s="168">
        <f>D23/15</f>
        <v>184.93333333333334</v>
      </c>
      <c r="E24" s="169">
        <f>E23/15</f>
        <v>67</v>
      </c>
    </row>
    <row r="27" spans="1:15" x14ac:dyDescent="0.25">
      <c r="A27" s="282"/>
      <c r="B27" s="282"/>
      <c r="C27" s="282"/>
    </row>
    <row r="28" spans="1:15" x14ac:dyDescent="0.25">
      <c r="A28" s="281"/>
      <c r="B28" s="282"/>
      <c r="C28" s="282"/>
    </row>
  </sheetData>
  <mergeCells count="4">
    <mergeCell ref="A5:A6"/>
    <mergeCell ref="B5:C5"/>
    <mergeCell ref="D5:E5"/>
    <mergeCell ref="A3:E3"/>
  </mergeCell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Note</vt:lpstr>
      <vt:lpstr>1. overall by tenure</vt:lpstr>
      <vt:lpstr>2. family homes</vt:lpstr>
      <vt:lpstr>3. major development</vt:lpstr>
      <vt:lpstr>4. minor development</vt:lpstr>
      <vt:lpstr>5. unit type</vt:lpstr>
      <vt:lpstr>6. Development type</vt:lpstr>
      <vt:lpstr>7. Others</vt:lpstr>
      <vt:lpstr>8. non self-contained</vt:lpstr>
      <vt:lpstr>9. empty homes back into use</vt:lpstr>
      <vt:lpstr>'1. overall by tenure'!Print_Area</vt:lpstr>
      <vt:lpstr>'2. family homes'!Print_Area</vt:lpstr>
      <vt:lpstr>'3. major development'!Print_Area</vt:lpstr>
      <vt:lpstr>'4. minor development'!Print_Area</vt:lpstr>
      <vt:lpstr>'5. unit type'!Print_Area</vt:lpstr>
      <vt:lpstr>'6. Development type'!Print_Area</vt:lpstr>
      <vt:lpstr>'7. Others'!Print_Area</vt:lpstr>
      <vt:lpstr>'8. non self-contained'!Print_Area</vt:lpstr>
      <vt:lpstr>Note!Print_Area</vt:lpstr>
    </vt:vector>
  </TitlesOfParts>
  <Company>Southwark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Tse, Winnie Wing Lam</dc:creator>
  <cp:lastModifiedBy>Tse, Winnie Wing Lam</cp:lastModifiedBy>
  <cp:lastPrinted>2019-12-09T18:01:01Z</cp:lastPrinted>
  <dcterms:created xsi:type="dcterms:W3CDTF">2019-12-05T16:36:06Z</dcterms:created>
  <dcterms:modified xsi:type="dcterms:W3CDTF">2021-04-01T13:37:22Z</dcterms:modified>
</cp:coreProperties>
</file>