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9120" windowHeight="9270" tabRatio="952" activeTab="0"/>
  </bookViews>
  <sheets>
    <sheet name="Notes" sheetId="1" r:id="rId1"/>
    <sheet name="Key formula data" sheetId="2" r:id="rId2"/>
    <sheet name="1. Proportions MR+income req" sheetId="3" r:id="rId3"/>
    <sheet name="2. Max levels within Uni Credit" sheetId="4" r:id="rId4"/>
    <sheet name="3. Max levels for incomes HRS" sheetId="5" r:id="rId5"/>
    <sheet name="4. Test of possible scenarios" sheetId="6" r:id="rId6"/>
    <sheet name="Data 1. Income" sheetId="7" r:id="rId7"/>
    <sheet name="Data 2. Target Rents" sheetId="8" r:id="rId8"/>
    <sheet name="Data 3. Benefit cap analysis" sheetId="9" r:id="rId9"/>
    <sheet name="Data4 Extra Benefit Cap Details" sheetId="10" r:id="rId10"/>
  </sheets>
  <definedNames>
    <definedName name="_ftn1" localSheetId="7">'Data 2. Target Rents'!#REF!</definedName>
    <definedName name="_ftnref1" localSheetId="7">'Data 2. Target Rents'!#REF!</definedName>
    <definedName name="lhamonthly">'Key formula data'!$B$23:$E$23</definedName>
    <definedName name="lhaweekly">'Key formula data'!$B$22:$E$22</definedName>
    <definedName name="Medianrents">#REF!</definedName>
    <definedName name="medianrents22">#REF!</definedName>
    <definedName name="_xlnm.Print_Area" localSheetId="2">'1. Proportions MR+income req'!$A$1:$AC$59</definedName>
    <definedName name="_xlnm.Print_Area" localSheetId="3">'2. Max levels within Uni Credit'!$A$1:$T$54</definedName>
    <definedName name="_xlnm.Print_Area" localSheetId="4">'3. Max levels for incomes HRS'!$A$1:$Q$48</definedName>
    <definedName name="_xlnm.Print_Area" localSheetId="5">'4. Test of possible scenarios'!$A$1:$J$56</definedName>
    <definedName name="_xlnm.Print_Area" localSheetId="8">'Data 3. Benefit cap analysis'!$A$1:$P$61</definedName>
    <definedName name="_xlnm.Print_Area" localSheetId="9">'Data4 Extra Benefit Cap Details'!$A$1:$K$33</definedName>
    <definedName name="_xlnm.Print_Area" localSheetId="1">'Key formula data'!$A$1:$H$54</definedName>
    <definedName name="_xlnm.Print_Area" localSheetId="0">'Notes'!$A$1:$B$37</definedName>
    <definedName name="rents">'3. Max levels for incomes HRS'!#REF!</definedName>
    <definedName name="rents2">'4. Test of possible scenarios'!#REF!</definedName>
    <definedName name="rentstable">#REF!</definedName>
    <definedName name="rentstable2">#REF!</definedName>
    <definedName name="rentstable3">'Key formula data'!$A$8:$E$17</definedName>
  </definedNames>
  <calcPr fullCalcOnLoad="1"/>
</workbook>
</file>

<file path=xl/sharedStrings.xml><?xml version="1.0" encoding="utf-8"?>
<sst xmlns="http://schemas.openxmlformats.org/spreadsheetml/2006/main" count="991" uniqueCount="308">
  <si>
    <t>Affordable rent levels comparred to incomes in the Housing Requirements Study (Southwark average)</t>
  </si>
  <si>
    <t xml:space="preserve">Maximum % of market rent that average could afford </t>
  </si>
  <si>
    <t>WEEKLY</t>
  </si>
  <si>
    <t>ANNUAL</t>
  </si>
  <si>
    <t xml:space="preserve">EXPLANATION - Using the data in the other tabs, a set of scenarios were suggested for varying proportions of market rents, LHA capped market rents and social rents. These 3 options/scenarios are included in the top table. You can change the area/postcode using the yellow drop down in the black shaded table Conditional colour formatting shows where values are greater than LHA, universal credit caps or where values have been capped to LHA. The top tables are just assembling the data and indicating relationship to LHA. The key section is the data below the yellow shaded heading. This gives figures for each option (capped as required). The light green shading shows where the value has been capped to LHA instead of the higher market rent figure. For Southwark both 80% and 70% of market rent would be capped at LHA under option 2. For SE15 neither would be capped. The tables below this explore what income would be required for this if a household used proportions of their gross income for rent. For a 4 bed, even at target rent, if you use the 25% gross income this is beyond the universal credit cap but within a 30% gross income figure. </t>
  </si>
  <si>
    <t>It then looks at what maximum possible benefit could be remaining within the universal credit cap after paying varying proportions of market rent. The household would not actually receive this unless they were entitled to other benefits. For larger households this tends to be a negative figure, this is yellow shaded if the figure is within minus £20 and orange if beyond -£20. For larger households this applies to even the target rents. This shows that higher proportions of market rent are only suitable for smaller households, if they are not working. The last column gives the actual proportion of market rent a household type could potentially afford. The dark green ones are where a household could potentially afford more than 80% of the market rent using HB. The lighter green is where this is between 40% and 80%. And red is where they cant even afford 40% of lower.</t>
  </si>
  <si>
    <t>Proportions of market rents and the income required to afford this</t>
  </si>
  <si>
    <t>LHA</t>
  </si>
  <si>
    <t>0 to -£20</t>
  </si>
  <si>
    <r>
      <t xml:space="preserve">Market Rents and Target Rent </t>
    </r>
    <r>
      <rPr>
        <b/>
        <sz val="10"/>
        <color indexed="10"/>
        <rFont val="Arial"/>
        <family val="2"/>
      </rPr>
      <t>(red=above LHA)</t>
    </r>
  </si>
  <si>
    <t>Total benefits claimed excluding housing benefit</t>
  </si>
  <si>
    <t>Maximum Household benefits Universal credit cap level</t>
  </si>
  <si>
    <t xml:space="preserve">Postcodes don’t exactly match the Southwark boundary as the map on the right demonstrates. </t>
  </si>
  <si>
    <t>Option 1- Unrestricted 80% market rent for 1 and 2 bed, social rent 3 bed plus</t>
  </si>
  <si>
    <t>Option 2- LHA capped 80% 1 bed, 70% 2 bed, social rent 3 bed plus</t>
  </si>
  <si>
    <t>Option 3- LHA capped 80% 1 bed, 60% 2 bed, social rent 3 bed plus</t>
  </si>
  <si>
    <t>Data for summary tables below</t>
  </si>
  <si>
    <t>Place</t>
  </si>
  <si>
    <t>Kennington</t>
  </si>
  <si>
    <t>East Dulwich</t>
  </si>
  <si>
    <t>Herne Hill</t>
  </si>
  <si>
    <t>Bankside</t>
  </si>
  <si>
    <t>-</t>
  </si>
  <si>
    <t>Market rent</t>
  </si>
  <si>
    <t xml:space="preserve">Median </t>
  </si>
  <si>
    <t xml:space="preserve">Mean </t>
  </si>
  <si>
    <t xml:space="preserve">4+ </t>
  </si>
  <si>
    <t xml:space="preserve">SE5 </t>
  </si>
  <si>
    <t xml:space="preserve">SE1 </t>
  </si>
  <si>
    <t xml:space="preserve">SE17 </t>
  </si>
  <si>
    <t xml:space="preserve">SE16 </t>
  </si>
  <si>
    <t xml:space="preserve">SE15 </t>
  </si>
  <si>
    <t xml:space="preserve">SE11 </t>
  </si>
  <si>
    <t xml:space="preserve">SE24 </t>
  </si>
  <si>
    <t xml:space="preserve">SE22 </t>
  </si>
  <si>
    <t xml:space="preserve">SE21 </t>
  </si>
  <si>
    <t>Bedspaces</t>
  </si>
  <si>
    <t>Bedsits</t>
  </si>
  <si>
    <t>Southwark</t>
  </si>
  <si>
    <t>Data used and link</t>
  </si>
  <si>
    <t>Assumptions</t>
  </si>
  <si>
    <t>The data are taken from the Regulatory and Statistical Return (RSR), Part Ib, and cover private Registered Provider rent levels as at 31 March 2010. These tables include data from all RPs that completed the long version of the RSR and made a valid return. (In general those RPs that own or manage 1,000 or more units and/or bedspaces, including shared ownership dwellings, complete the long version of the RSR.)</t>
  </si>
  <si>
    <r>
      <t>Target rent</t>
    </r>
    <r>
      <rPr>
        <sz val="10"/>
        <rFont val="Arial"/>
        <family val="0"/>
      </rPr>
      <t xml:space="preserve"> is the average for all stock for which target rents have been reported. Not all HA properties have been allocated a target rent because of permitted deferment of rent restructuring in specific cases. The target rent is the net rent level (at current prices) to be met by the end of the ten-year rent-restructuring implementing period in 2012. However, some supported housing developed with high levels of private finance and meeting certain criteria are excluded from the rent restructuring framework (see Housing Corporation Circular 05/03).</t>
    </r>
  </si>
  <si>
    <t>No inflation on average 2009/10 target rents</t>
  </si>
  <si>
    <t>One Bedroom</t>
  </si>
  <si>
    <t>Two Bedrooms</t>
  </si>
  <si>
    <t>Three Bedrooms</t>
  </si>
  <si>
    <t>Four Bedrooms</t>
  </si>
  <si>
    <t>Five Bedrooms</t>
  </si>
  <si>
    <t>Six+ Bedrooms</t>
  </si>
  <si>
    <t>All properties</t>
  </si>
  <si>
    <t>  net rent  </t>
  </si>
  <si>
    <t>  s.charge  </t>
  </si>
  <si>
    <t>  gross  </t>
  </si>
  <si>
    <t>  stock  </t>
  </si>
  <si>
    <t>  target rent  </t>
  </si>
  <si>
    <t>  target stock  </t>
  </si>
  <si>
    <t>Housing association rents (2009/10)</t>
  </si>
  <si>
    <t>Southwark, local authority</t>
  </si>
  <si>
    <t>RSR Housing Association data</t>
  </si>
  <si>
    <t>http://www.dataspring.org.uk/dataservices/IntRGtables.asp</t>
  </si>
  <si>
    <r>
      <t xml:space="preserve">Breakdown of HA rents by gross rents, net rents and service charges HA target rents </t>
    </r>
    <r>
      <rPr>
        <i/>
        <sz val="9"/>
        <color indexed="8"/>
        <rFont val="Verdana"/>
        <family val="2"/>
      </rPr>
      <t>(Table B3 of the Rent Guide)</t>
    </r>
  </si>
  <si>
    <t>* - includes data from all housing associations that completed the long version of the RSR and made a valid return. From 2007 onwards only Housing Associations that own and/or manage 1,000 or more units and/or bedspaces are required to complete the RSR long form. This increased from 250 or more in previous years.</t>
  </si>
  <si>
    <t xml:space="preserve">The data include general needs housing, but exclude Estate Renewal Challenge Fund stock, all supported housing and housing for older people. </t>
  </si>
  <si>
    <t>All rents are expressed in £s per week.</t>
  </si>
  <si>
    <t>The average gross rents were calculated by adding the average service charge (averaged across all stock, including stock that has no service charge) to the average net rent for each property size.</t>
  </si>
  <si>
    <t xml:space="preserve">Tenure </t>
  </si>
  <si>
    <t xml:space="preserve">Owned outright </t>
  </si>
  <si>
    <t xml:space="preserve">Owned with a mortgage </t>
  </si>
  <si>
    <t xml:space="preserve">Rent from Council </t>
  </si>
  <si>
    <t xml:space="preserve">Rent from RSL </t>
  </si>
  <si>
    <t xml:space="preserve">Private rent </t>
  </si>
  <si>
    <t xml:space="preserve">Household Type </t>
  </si>
  <si>
    <t xml:space="preserve">Single person </t>
  </si>
  <si>
    <t xml:space="preserve">Lone parent </t>
  </si>
  <si>
    <t xml:space="preserve">Adult couple </t>
  </si>
  <si>
    <t xml:space="preserve">Adult couple with children </t>
  </si>
  <si>
    <t xml:space="preserve">Group of adults </t>
  </si>
  <si>
    <t xml:space="preserve">Group of adults with children </t>
  </si>
  <si>
    <t xml:space="preserve">All pensioner </t>
  </si>
  <si>
    <t xml:space="preserve">Southwark Total </t>
  </si>
  <si>
    <t xml:space="preserve">- </t>
  </si>
  <si>
    <t>Aylsebury Estate</t>
  </si>
  <si>
    <t xml:space="preserve">Bermondsey </t>
  </si>
  <si>
    <t xml:space="preserve">Less than £5,000 </t>
  </si>
  <si>
    <t xml:space="preserve">£5,000-£9,999 </t>
  </si>
  <si>
    <t xml:space="preserve">£10,000-£14,999 </t>
  </si>
  <si>
    <t xml:space="preserve">£15,000-£19,999 </t>
  </si>
  <si>
    <t xml:space="preserve">£20,000-£29,999 </t>
  </si>
  <si>
    <t xml:space="preserve">£30,000-£39,999 </t>
  </si>
  <si>
    <t xml:space="preserve">£40,000-£59,999 </t>
  </si>
  <si>
    <t xml:space="preserve">£60,000 or more </t>
  </si>
  <si>
    <t xml:space="preserve">Total </t>
  </si>
  <si>
    <t>Aylesbury</t>
  </si>
  <si>
    <t>Number</t>
  </si>
  <si>
    <t>Proportion</t>
  </si>
  <si>
    <t>Borough and Bankside</t>
  </si>
  <si>
    <t>Camberwell</t>
  </si>
  <si>
    <t>Dulwich</t>
  </si>
  <si>
    <t>Nunhead and Peckham</t>
  </si>
  <si>
    <t>Peckham</t>
  </si>
  <si>
    <t>Rotherhithe</t>
  </si>
  <si>
    <t>Walworth</t>
  </si>
  <si>
    <t>Size</t>
  </si>
  <si>
    <t>Median</t>
  </si>
  <si>
    <t>Area</t>
  </si>
  <si>
    <t>Weekly</t>
  </si>
  <si>
    <t>Monthly</t>
  </si>
  <si>
    <t>https://lha-direct.voa.gov.uk/search.aspx</t>
  </si>
  <si>
    <t>60% Market Rent</t>
  </si>
  <si>
    <t>70% Market Rent</t>
  </si>
  <si>
    <t>80% Market Rent</t>
  </si>
  <si>
    <t>100% Market Rent</t>
  </si>
  <si>
    <t>50% market Rent</t>
  </si>
  <si>
    <t>Median weekly market rent</t>
  </si>
  <si>
    <t>Annual Income required to afford rent 25% gross income</t>
  </si>
  <si>
    <t>Annual Income required to afford rent 30% gross income</t>
  </si>
  <si>
    <t>1 bed</t>
  </si>
  <si>
    <t>2 bed</t>
  </si>
  <si>
    <t>3 bed</t>
  </si>
  <si>
    <t>4 bed</t>
  </si>
  <si>
    <t>Southwark Postcodes</t>
  </si>
  <si>
    <t>Notes</t>
  </si>
  <si>
    <t>Current LHA https://lha-direct.voa.gov.uk/search.aspx</t>
  </si>
  <si>
    <t>Household incomes in the Housing Requirements Study 2008</t>
  </si>
  <si>
    <t>Target Rents 2009/10</t>
  </si>
  <si>
    <t>Explanation of tables</t>
  </si>
  <si>
    <t>Target rent+SC</t>
  </si>
  <si>
    <t>Target rent + SC  (weekly)</t>
  </si>
  <si>
    <t>Singles</t>
  </si>
  <si>
    <t>2  bed</t>
  </si>
  <si>
    <t>4 bed plus</t>
  </si>
  <si>
    <t xml:space="preserve">social </t>
  </si>
  <si>
    <t>social</t>
  </si>
  <si>
    <t>Proposed Options</t>
  </si>
  <si>
    <t>Greater than LHA</t>
  </si>
  <si>
    <t>Set to LHA</t>
  </si>
  <si>
    <t>Annual income required at 25% of gross income</t>
  </si>
  <si>
    <t>Annual income required at 30% of gross income</t>
  </si>
  <si>
    <t>Weekly LHA</t>
  </si>
  <si>
    <t>Weekly Universal credit cap</t>
  </si>
  <si>
    <t>Annual Universal credit cap</t>
  </si>
  <si>
    <t>Total benefits claimed excluding Housing costs</t>
  </si>
  <si>
    <t>Remainder of benefits available for Rent &amp; Service Charge</t>
  </si>
  <si>
    <t>Couple with no dependants</t>
  </si>
  <si>
    <t>Couple with 1 child</t>
  </si>
  <si>
    <t>Couple with 2 children</t>
  </si>
  <si>
    <t>Couple with 3 children</t>
  </si>
  <si>
    <t>Couple with 4 children</t>
  </si>
  <si>
    <t>Couple with 5 children</t>
  </si>
  <si>
    <t>Couple with 6 children</t>
  </si>
  <si>
    <t>Single parent with 1 child</t>
  </si>
  <si>
    <t>Single parent with 2 children</t>
  </si>
  <si>
    <t>Single parent with 3 children</t>
  </si>
  <si>
    <t>Single parent with 4 children</t>
  </si>
  <si>
    <t>Single parent with 5 children</t>
  </si>
  <si>
    <t>Single parent with 6 children</t>
  </si>
  <si>
    <t>Lone parent under 18</t>
  </si>
  <si>
    <t>Lone parent over 18</t>
  </si>
  <si>
    <t>50% Market</t>
  </si>
  <si>
    <t>60% Market</t>
  </si>
  <si>
    <t>70% Market</t>
  </si>
  <si>
    <t>80% market</t>
  </si>
  <si>
    <t>Target rent</t>
  </si>
  <si>
    <t>Requirement</t>
  </si>
  <si>
    <t xml:space="preserve">Bed rooms </t>
  </si>
  <si>
    <t xml:space="preserve">Bed spaces </t>
  </si>
  <si>
    <t>Q4 2010-11</t>
  </si>
  <si>
    <t>Benefits</t>
  </si>
  <si>
    <t>Less than -£20</t>
  </si>
  <si>
    <t>40% Market</t>
  </si>
  <si>
    <t>More than 80%</t>
  </si>
  <si>
    <t>40% to 80%</t>
  </si>
  <si>
    <t>Less than 40%</t>
  </si>
  <si>
    <t>Market Rents and Target Rent (red=above LHA)</t>
  </si>
  <si>
    <t>80% Market</t>
  </si>
  <si>
    <t>90% Market</t>
  </si>
  <si>
    <t>100% Market</t>
  </si>
  <si>
    <t>1 bed Market Rent</t>
  </si>
  <si>
    <t>2 bed Market Rent</t>
  </si>
  <si>
    <t>3 bed Market Rent</t>
  </si>
  <si>
    <t>4 bed+ Market Rent</t>
  </si>
  <si>
    <t>Input area/postcode</t>
  </si>
  <si>
    <t>(Change the postcode above to update all the data and graphs)</t>
  </si>
  <si>
    <t>Universal Credit</t>
  </si>
  <si>
    <t>Bed spaces required</t>
  </si>
  <si>
    <t>Outside universal credit</t>
  </si>
  <si>
    <t>Bed rooms required</t>
  </si>
  <si>
    <t>Children</t>
  </si>
  <si>
    <t>WEEKLY INCOME</t>
  </si>
  <si>
    <t>HOUSEHOLD INCOME DISTRIBUTION</t>
  </si>
  <si>
    <t>30% GROSS WEEKLY INCOME</t>
  </si>
  <si>
    <t>25% GROSS WEEKLY INCOME</t>
  </si>
  <si>
    <t>ANNUAL GROSS INCOME</t>
  </si>
  <si>
    <t>Figure 34 Mean and Median Household Income by Tenure, Household Type, Health Problem and Ethnic Group (Source: Southwark Household Survey 2008. Note: Figures rounded to nearest 100)</t>
  </si>
  <si>
    <t>Key to table below</t>
  </si>
  <si>
    <t>Greater than or equal to universal credit cap</t>
  </si>
  <si>
    <t>Target Rents + Service Charge</t>
  </si>
  <si>
    <t>Annual LHA</t>
  </si>
  <si>
    <t>30% Median income</t>
  </si>
  <si>
    <t xml:space="preserve">Summary of the proposed options for </t>
  </si>
  <si>
    <t>Areas</t>
  </si>
  <si>
    <t>Key place</t>
  </si>
  <si>
    <t>Lower of 80% Market Rent or LHA</t>
  </si>
  <si>
    <t>Lower of 70% Market Rent or LHA</t>
  </si>
  <si>
    <t>Lower of 60% Market Rent or LHA</t>
  </si>
  <si>
    <t>Median MR</t>
  </si>
  <si>
    <t>Couples and families</t>
  </si>
  <si>
    <t>Annual</t>
  </si>
  <si>
    <t>30% Single person median income</t>
  </si>
  <si>
    <t>30% Lone parent median income</t>
  </si>
  <si>
    <t>30% Adult couple median income</t>
  </si>
  <si>
    <t>30% Adult couple with children median income</t>
  </si>
  <si>
    <t>Note: All the following sheets use this base data, these can be adjusted to test impacts of different figures or for the annual update.</t>
  </si>
  <si>
    <r>
      <t xml:space="preserve">Explanation - </t>
    </r>
    <r>
      <rPr>
        <sz val="10"/>
        <rFont val="Arial"/>
        <family val="0"/>
      </rPr>
      <t>This tab starts looking at proportions of market rent. The orange shading indicates where the proportion of market rent is higher than the LHA rate. The following rows of tables show the annual incomes required to afford this using up varying proportions of household income. The tables shows that very high annual incomes are required to afford higher proportions of market rents, especially on larger bed sizes.</t>
    </r>
  </si>
  <si>
    <t xml:space="preserve">Southwark Housing Requirements Study 2008 (published in 2009) </t>
  </si>
  <si>
    <t xml:space="preserve"> </t>
  </si>
  <si>
    <t>Southwark Housing Requirements Study 2008 (published 2009)</t>
  </si>
  <si>
    <t>Target rents and service charges (taken from Rents report 2009/10)</t>
  </si>
  <si>
    <t>Target rent+service charge</t>
  </si>
  <si>
    <t>Potential extra rent that could be covered by the housing element within the universal credit cap for non working households after removing estimates for  elements for  income support, personal allowance, child tax credit and child benefit, and the applicable proportion of Southwark market rent</t>
  </si>
  <si>
    <t>After 40% market rent</t>
  </si>
  <si>
    <t>After 50% market rent</t>
  </si>
  <si>
    <t>After 60% market rent</t>
  </si>
  <si>
    <t>After 70% market rent</t>
  </si>
  <si>
    <t>After 80% market rent</t>
  </si>
  <si>
    <t>Maximum % of market rent the household could afford (assuming no cap on the housing element, except the total universal credit cap), assuming only the housing element is used on rent.</t>
  </si>
  <si>
    <t>Universal credit caps</t>
  </si>
  <si>
    <t>These figures include non-housing benefits</t>
  </si>
  <si>
    <r>
      <t xml:space="preserve">Explanation - </t>
    </r>
    <r>
      <rPr>
        <sz val="10"/>
        <rFont val="Arial"/>
        <family val="0"/>
      </rPr>
      <t>This tab explores  30% of incomes from the Housing Requirements Study 2008 (published in 2009). In Southwark an adult couple with no children can afford quite a high proportion of market rent on a one bed and fairly high on fairly high proportion on a two bed. But on average, couples with children will be able to afford a maximum of 45% market rent a two bed. So this shows that the affordable rent product is most suitable for couples with no children. Income figures in the study included non-housing benefits.</t>
    </r>
  </si>
  <si>
    <t>Including non-housing benefits</t>
  </si>
  <si>
    <t>Inner South East London</t>
  </si>
  <si>
    <t>Target rent + service charge 2009/10</t>
  </si>
  <si>
    <t>LHA - May 2012</t>
  </si>
  <si>
    <t>Data used in the Affordable Rent Study Model May 2012</t>
  </si>
  <si>
    <t>Housing Market Trends Bulletin (data analysed from findaproperty.com's website)</t>
  </si>
  <si>
    <t>Data for</t>
  </si>
  <si>
    <t>April 2012</t>
  </si>
  <si>
    <t>=%market rent is more than May 2012 LHA</t>
  </si>
  <si>
    <t>1.   The benefit cap will not apply to households where a person, their partner, any children they are responsible for and who live with them, qualify for Working Tax Credit or receive any of the following benefits:</t>
  </si>
  <si>
    <t>Disability Living Allowance</t>
  </si>
  <si>
    <t>Personal Independence Payment</t>
  </si>
  <si>
    <t>Attendance Allowance</t>
  </si>
  <si>
    <t>Constant Attendance Allowance</t>
  </si>
  <si>
    <t>Employment and Support Allowance, if paid with the support component</t>
  </si>
  <si>
    <t>War Widows or Widower's Pension</t>
  </si>
  <si>
    <t>Industrial Injuries Benefit</t>
  </si>
  <si>
    <t>2.   One-off payments e.g. Social Fund Loans and non-cash benefits, for example Free School Meals, will not be included in the assessment of benefit income.</t>
  </si>
  <si>
    <t>3.   The following benefits all count when working out how much a person can get a week:</t>
  </si>
  <si>
    <t>Bereavement Allowance</t>
  </si>
  <si>
    <t>Carer’s Allowance</t>
  </si>
  <si>
    <t>Child Benefit</t>
  </si>
  <si>
    <t>Child Tax Credit</t>
  </si>
  <si>
    <t>Employment and Support Allowance (except where it is paid with the support component)</t>
  </si>
  <si>
    <t>Guardian’s Allowance</t>
  </si>
  <si>
    <t>Housing Benefit</t>
  </si>
  <si>
    <t>Incapacity Benefit</t>
  </si>
  <si>
    <t>Income Support</t>
  </si>
  <si>
    <t>Jobseeker's Allowance</t>
  </si>
  <si>
    <t>Maternity Allowance</t>
  </si>
  <si>
    <t>Severe Disablement Allowance</t>
  </si>
  <si>
    <t>Widowed Parent’s Allowance</t>
  </si>
  <si>
    <t>Widowed Mother’s Allowance</t>
  </si>
  <si>
    <t>Widow’s Pension</t>
  </si>
  <si>
    <t>Widow’s Pension Age-Related</t>
  </si>
  <si>
    <t>4.   From October 2013, tax credits and benefits including Jobseeker’s Allowance, Employment and Support Allowance, Income Support, Working Tax Credit, Child Tax Credit, Housing Benefit and Income Support will start to be merged into a single Universal Credit payment.</t>
  </si>
  <si>
    <t>After target rent plus service charge</t>
  </si>
  <si>
    <t>Cant afford up to 40%</t>
  </si>
  <si>
    <t>Can afford over 40%</t>
  </si>
  <si>
    <t>Can afford 40% to 80%</t>
  </si>
  <si>
    <t>Can afford more than 80%</t>
  </si>
  <si>
    <t>Affordable Rent Study May 2012 - Appendix</t>
  </si>
  <si>
    <r>
      <t xml:space="preserve">This is the first annual update of the </t>
    </r>
    <r>
      <rPr>
        <i/>
        <sz val="10"/>
        <rFont val="Arial"/>
        <family val="2"/>
      </rPr>
      <t>Southwark Affordable Rent Study appendix data</t>
    </r>
  </si>
  <si>
    <t>Market Trends Bulletins 4th Quarter 2011/12</t>
  </si>
  <si>
    <t>May 2012 – Government gives one year’s notice of benefit cap</t>
  </si>
  <si>
    <t>http://www.dwp.gov.uk/newsroom/press-releases/2012/may-2012/dwp046-12.shtml</t>
  </si>
  <si>
    <t>(From the notes to editors section)</t>
  </si>
  <si>
    <t>Income support personal allowance</t>
  </si>
  <si>
    <t>http://www.hmrc.gov.uk/rates/taxcredits.htm</t>
  </si>
  <si>
    <t>(Yearly figures divided by 52 weeks)</t>
  </si>
  <si>
    <t>Child tax calculations 2012</t>
  </si>
  <si>
    <t>Family element (*1)</t>
  </si>
  <si>
    <t>Child element (*No of children)</t>
  </si>
  <si>
    <t>1 child</t>
  </si>
  <si>
    <t>2 children</t>
  </si>
  <si>
    <t>3 children</t>
  </si>
  <si>
    <t>4 children</t>
  </si>
  <si>
    <t>5 children</t>
  </si>
  <si>
    <t>6 children</t>
  </si>
  <si>
    <t>Single under 25</t>
  </si>
  <si>
    <t>Single over 25</t>
  </si>
  <si>
    <t>http://www.direct.gov.uk/en/MoneyTaxAndBenefits/BenefitsTaxCreditsAndOtherSupport/On_a_low_income/DG_185670</t>
  </si>
  <si>
    <t>*1 Universal credit will replace the child tax credit</t>
  </si>
  <si>
    <t>*2 There are two separate amounts, with a higher amount for your eldest (or only) child. You get £20.30 a week for your eldest child and £13.40 a week for each of your other children. These child benefit rates are frozen for 3 years from April 11. Source: Direct.gov</t>
  </si>
  <si>
    <t>Child Benefit*2</t>
  </si>
  <si>
    <t>Council tax benefits*3</t>
  </si>
  <si>
    <t xml:space="preserve">*3 Council Tax benefit is not included within the household benefits cap
For now, we have assumed that Council tax benefit will be zero as it is to be decided at local authority level
</t>
  </si>
  <si>
    <t>4* This study has used the announced benefit caps of £350 &amp; £500.  However the DWP annoucnement on the 8th May 2012 stated these would be capped around these figures, so they maybe marginally higher when they come in to force.</t>
  </si>
  <si>
    <t>Maximum Household benefits Universal credit cap level at 2013 levels*4</t>
  </si>
  <si>
    <t>The first tab "Formula data" contains all the data used by the following tabs. The last tabs (those starting D-) are the full original data sets for information. The first tab can be adjusted to model updated figures. No other figures should be adjusted as it could cause formulas to fail. Some sheets include a black shaded table with a yellow drop down so you can choose "Southwark" or single postcodes. This will update all the charts and tables on this sheet, but on this sheet only.</t>
  </si>
  <si>
    <t>Weekly rents</t>
  </si>
  <si>
    <t>Maximum levels of "affordable rent" for non-working households within benefit cap taking account of other benefits received</t>
  </si>
  <si>
    <r>
      <t xml:space="preserve">Explanation - </t>
    </r>
    <r>
      <rPr>
        <sz val="10"/>
        <rFont val="Arial"/>
        <family val="0"/>
      </rPr>
      <t xml:space="preserve">This tab looks at what benefits different types of households would be likely to receive if their income was solely from benefits. It compares this to the proposed universal credit cap to see what is likely to be remaining in the housing element for rents and service charges. There is a yellow drop down in the black shaded table to choose the area/postcode but Southwark is always the second main table for comparison. </t>
    </r>
  </si>
  <si>
    <t xml:space="preserve">This model has only used the bedrooms figure and has put singles under 25 as one bed flat rather than studio, because we would not expect studio "affordable rent" properties. It gives varying proportions of market rent with red shading where this is above the LHA (but does not cap). It then looks at the benefits used (income support, child benefit and child tax credit). Only the total is given here but the original data is included in the data tabs. </t>
  </si>
  <si>
    <t xml:space="preserve">Proposed options against Q4 2011-12 median rents in </t>
  </si>
  <si>
    <t>Benefit Analysis 2012 (Non working households)</t>
  </si>
  <si>
    <t>Child tax credit at 2012 levels*1</t>
  </si>
  <si>
    <t>(2011 data may be published on the 15th August 2012)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</si>
</sst>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00000"/>
    <numFmt numFmtId="171" formatCode="0.00000"/>
    <numFmt numFmtId="172" formatCode="0.0000"/>
    <numFmt numFmtId="173" formatCode="0.000"/>
    <numFmt numFmtId="174" formatCode="0.0"/>
    <numFmt numFmtId="175" formatCode="&quot;£&quot;#,##0.0"/>
    <numFmt numFmtId="176" formatCode="mmm\-yyyy"/>
    <numFmt numFmtId="177" formatCode="0.0%"/>
    <numFmt numFmtId="178" formatCode="0.0000000"/>
    <numFmt numFmtId="179" formatCode="0.00000000"/>
    <numFmt numFmtId="180" formatCode="#,##0.000"/>
    <numFmt numFmtId="181" formatCode="#,##0.0"/>
    <numFmt numFmtId="182" formatCode="#,##0.00_ ;[Red]\-#,##0.00\ "/>
    <numFmt numFmtId="183" formatCode="&quot;£&quot;#,##0.000;[Red]\-&quot;£&quot;#,##0.000"/>
    <numFmt numFmtId="184" formatCode="&quot;£&quot;#,##0.0;[Red]\-&quot;£&quot;#,##0.0"/>
    <numFmt numFmtId="185" formatCode="###0"/>
  </numFmts>
  <fonts count="69">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10"/>
      <color indexed="10"/>
      <name val="Arial"/>
      <family val="0"/>
    </font>
    <font>
      <sz val="12"/>
      <name val="Arial"/>
      <family val="2"/>
    </font>
    <font>
      <sz val="9"/>
      <color indexed="8"/>
      <name val="Verdana"/>
      <family val="2"/>
    </font>
    <font>
      <b/>
      <sz val="9"/>
      <color indexed="23"/>
      <name val="Verdana"/>
      <family val="2"/>
    </font>
    <font>
      <sz val="8.5"/>
      <color indexed="8"/>
      <name val="Verdana"/>
      <family val="2"/>
    </font>
    <font>
      <b/>
      <sz val="12"/>
      <color indexed="23"/>
      <name val="Verdana"/>
      <family val="2"/>
    </font>
    <font>
      <i/>
      <sz val="9"/>
      <color indexed="8"/>
      <name val="Verdana"/>
      <family val="2"/>
    </font>
    <font>
      <sz val="11"/>
      <color indexed="8"/>
      <name val="Arial"/>
      <family val="2"/>
    </font>
    <font>
      <b/>
      <sz val="8"/>
      <color indexed="8"/>
      <name val="Calibri"/>
      <family val="2"/>
    </font>
    <font>
      <sz val="8"/>
      <color indexed="8"/>
      <name val="Calibri"/>
      <family val="2"/>
    </font>
    <font>
      <sz val="10"/>
      <color indexed="8"/>
      <name val="Arial"/>
      <family val="0"/>
    </font>
    <font>
      <b/>
      <sz val="12"/>
      <name val="Arial"/>
      <family val="2"/>
    </font>
    <font>
      <b/>
      <sz val="10"/>
      <color indexed="8"/>
      <name val="Arial"/>
      <family val="2"/>
    </font>
    <font>
      <b/>
      <sz val="16"/>
      <name val="Arial"/>
      <family val="2"/>
    </font>
    <font>
      <b/>
      <u val="single"/>
      <sz val="16"/>
      <name val="Arial"/>
      <family val="2"/>
    </font>
    <font>
      <b/>
      <sz val="16"/>
      <color indexed="8"/>
      <name val="Arial"/>
      <family val="2"/>
    </font>
    <font>
      <b/>
      <sz val="22"/>
      <name val="Arial"/>
      <family val="2"/>
    </font>
    <font>
      <i/>
      <sz val="10"/>
      <name val="Arial"/>
      <family val="2"/>
    </font>
    <font>
      <sz val="9"/>
      <name val="Arial"/>
      <family val="2"/>
    </font>
    <font>
      <b/>
      <sz val="10"/>
      <color indexed="10"/>
      <name val="Arial"/>
      <family val="2"/>
    </font>
    <font>
      <b/>
      <sz val="10"/>
      <color indexed="9"/>
      <name val="Arial"/>
      <family val="2"/>
    </font>
    <font>
      <sz val="10"/>
      <color indexed="9"/>
      <name val="Arial"/>
      <family val="2"/>
    </font>
    <font>
      <b/>
      <sz val="9"/>
      <name val="Arial"/>
      <family val="2"/>
    </font>
    <font>
      <sz val="8"/>
      <color indexed="8"/>
      <name val="Arial"/>
      <family val="2"/>
    </font>
    <font>
      <b/>
      <sz val="8"/>
      <color indexed="8"/>
      <name val="Arial"/>
      <family val="2"/>
    </font>
    <font>
      <b/>
      <sz val="10"/>
      <color indexed="8"/>
      <name val="Calibri"/>
      <family val="2"/>
    </font>
    <font>
      <sz val="8"/>
      <name val="Arial"/>
      <family val="0"/>
    </font>
    <font>
      <sz val="9"/>
      <color indexed="8"/>
      <name val="Arial"/>
      <family val="0"/>
    </font>
    <font>
      <i/>
      <sz val="10"/>
      <color indexed="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0"/>
        <bgColor indexed="64"/>
      </patternFill>
    </fill>
    <fill>
      <patternFill patternType="solid">
        <fgColor indexed="8"/>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52"/>
        <bgColor indexed="64"/>
      </patternFill>
    </fill>
    <fill>
      <patternFill patternType="solid">
        <fgColor indexed="58"/>
        <bgColor indexed="64"/>
      </patternFill>
    </fill>
    <fill>
      <patternFill patternType="solid">
        <fgColor indexed="5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medium"/>
      <bottom style="thin"/>
    </border>
    <border>
      <left style="medium"/>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color indexed="9"/>
      </left>
      <right style="medium">
        <color indexed="9"/>
      </right>
      <top style="medium">
        <color indexed="9"/>
      </top>
      <bottom style="medium">
        <color indexed="9"/>
      </bottom>
    </border>
    <border>
      <left style="medium">
        <color indexed="9"/>
      </left>
      <right style="medium"/>
      <top style="medium">
        <color indexed="9"/>
      </top>
      <bottom style="medium">
        <color indexed="9"/>
      </bottom>
    </border>
    <border>
      <left style="medium">
        <color indexed="9"/>
      </left>
      <right style="medium">
        <color indexed="9"/>
      </right>
      <top style="medium">
        <color indexed="9"/>
      </top>
      <bottom style="medium"/>
    </border>
    <border>
      <left style="medium">
        <color indexed="9"/>
      </left>
      <right style="medium"/>
      <top style="medium">
        <color indexed="9"/>
      </top>
      <bottom style="thin"/>
    </border>
    <border>
      <left style="thin"/>
      <right style="thin"/>
      <top style="thin"/>
      <bottom style="medium"/>
    </border>
    <border>
      <left style="thin"/>
      <right style="medium"/>
      <top style="thin"/>
      <bottom style="medium"/>
    </border>
    <border>
      <left style="medium"/>
      <right style="medium">
        <color indexed="9"/>
      </right>
      <top style="medium"/>
      <bottom>
        <color indexed="63"/>
      </bottom>
    </border>
    <border>
      <left style="medium">
        <color indexed="9"/>
      </left>
      <right style="medium">
        <color indexed="9"/>
      </right>
      <top style="medium"/>
      <bottom>
        <color indexed="63"/>
      </bottom>
    </border>
    <border>
      <left style="medium">
        <color indexed="9"/>
      </left>
      <right style="medium"/>
      <top style="medium"/>
      <bottom>
        <color indexed="63"/>
      </bottom>
    </border>
    <border>
      <left style="thin"/>
      <right style="medium"/>
      <top>
        <color indexed="63"/>
      </top>
      <bottom style="thin"/>
    </border>
    <border>
      <left style="thin"/>
      <right style="thin"/>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color indexed="63"/>
      </top>
      <bottom style="thin"/>
    </border>
    <border>
      <left style="medium"/>
      <right style="medium"/>
      <top style="medium"/>
      <bottom style="medium"/>
    </border>
    <border>
      <left style="medium"/>
      <right style="medium">
        <color indexed="9"/>
      </right>
      <top style="medium">
        <color indexed="9"/>
      </top>
      <bottom style="medium">
        <color indexed="9"/>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medium"/>
      <top style="medium"/>
      <bottom style="thin"/>
    </border>
    <border>
      <left style="thin"/>
      <right>
        <color indexed="63"/>
      </right>
      <top style="medium"/>
      <bottom>
        <color indexed="63"/>
      </bottom>
    </border>
    <border>
      <left style="medium"/>
      <right style="medium">
        <color indexed="9"/>
      </right>
      <top style="medium">
        <color indexed="9"/>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style="thin"/>
    </border>
    <border>
      <left style="thin"/>
      <right style="medium"/>
      <top style="medium"/>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1">
    <xf numFmtId="0" fontId="0" fillId="0" borderId="0" xfId="0" applyAlignment="1">
      <alignment/>
    </xf>
    <xf numFmtId="0" fontId="1" fillId="0" borderId="0" xfId="0" applyFont="1" applyAlignment="1">
      <alignment/>
    </xf>
    <xf numFmtId="0" fontId="0" fillId="0" borderId="10" xfId="0" applyBorder="1" applyAlignment="1">
      <alignment/>
    </xf>
    <xf numFmtId="2" fontId="0" fillId="0" borderId="10" xfId="0" applyNumberFormat="1" applyBorder="1" applyAlignment="1">
      <alignment/>
    </xf>
    <xf numFmtId="0" fontId="2" fillId="0" borderId="0" xfId="53" applyAlignment="1" applyProtection="1">
      <alignment/>
      <protection/>
    </xf>
    <xf numFmtId="0" fontId="0" fillId="33" borderId="10" xfId="0" applyFill="1" applyBorder="1" applyAlignment="1">
      <alignment/>
    </xf>
    <xf numFmtId="0" fontId="0" fillId="0" borderId="0" xfId="0" applyAlignment="1">
      <alignment horizontal="left"/>
    </xf>
    <xf numFmtId="0" fontId="0" fillId="34" borderId="11" xfId="0" applyFill="1" applyBorder="1" applyAlignment="1">
      <alignment/>
    </xf>
    <xf numFmtId="0" fontId="0" fillId="34" borderId="12" xfId="0" applyFill="1" applyBorder="1" applyAlignment="1">
      <alignment/>
    </xf>
    <xf numFmtId="0" fontId="1" fillId="34" borderId="13" xfId="0" applyFont="1" applyFill="1" applyBorder="1" applyAlignment="1">
      <alignment/>
    </xf>
    <xf numFmtId="0" fontId="0" fillId="34" borderId="0" xfId="0" applyFill="1" applyBorder="1" applyAlignment="1">
      <alignment/>
    </xf>
    <xf numFmtId="0" fontId="0" fillId="34" borderId="14" xfId="0" applyFill="1" applyBorder="1" applyAlignment="1">
      <alignment/>
    </xf>
    <xf numFmtId="0" fontId="1" fillId="34" borderId="15"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7" fillId="34" borderId="10" xfId="0" applyFont="1" applyFill="1" applyBorder="1" applyAlignment="1">
      <alignment vertical="top"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left" vertical="center"/>
    </xf>
    <xf numFmtId="0" fontId="7" fillId="34" borderId="10" xfId="0" applyFont="1" applyFill="1" applyBorder="1" applyAlignment="1">
      <alignment horizontal="center" vertical="top" wrapText="1"/>
    </xf>
    <xf numFmtId="0" fontId="10" fillId="0" borderId="0" xfId="0" applyFont="1" applyAlignment="1">
      <alignment/>
    </xf>
    <xf numFmtId="0" fontId="9" fillId="0" borderId="0" xfId="0" applyFont="1" applyAlignment="1">
      <alignment horizontal="left"/>
    </xf>
    <xf numFmtId="0" fontId="7" fillId="0" borderId="0" xfId="0" applyFont="1" applyAlignment="1">
      <alignment/>
    </xf>
    <xf numFmtId="0" fontId="15" fillId="0" borderId="0" xfId="0" applyFont="1" applyAlignment="1">
      <alignment/>
    </xf>
    <xf numFmtId="0" fontId="13" fillId="0" borderId="10" xfId="0" applyFont="1" applyBorder="1" applyAlignment="1">
      <alignment vertical="top" wrapText="1"/>
    </xf>
    <xf numFmtId="6" fontId="14" fillId="0" borderId="10" xfId="0" applyNumberFormat="1" applyFont="1" applyBorder="1" applyAlignment="1">
      <alignment vertical="top" wrapText="1"/>
    </xf>
    <xf numFmtId="0" fontId="13" fillId="33" borderId="10" xfId="0" applyFont="1" applyFill="1" applyBorder="1" applyAlignment="1">
      <alignment vertical="top" wrapText="1"/>
    </xf>
    <xf numFmtId="6" fontId="13" fillId="33" borderId="10" xfId="0" applyNumberFormat="1" applyFont="1" applyFill="1" applyBorder="1" applyAlignment="1">
      <alignment vertical="top" wrapText="1"/>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vertical="center"/>
    </xf>
    <xf numFmtId="0" fontId="15" fillId="33" borderId="10" xfId="0" applyFont="1" applyFill="1" applyBorder="1" applyAlignment="1">
      <alignment/>
    </xf>
    <xf numFmtId="0" fontId="14" fillId="33" borderId="10" xfId="0" applyFont="1" applyFill="1" applyBorder="1" applyAlignment="1">
      <alignment vertical="top" wrapText="1"/>
    </xf>
    <xf numFmtId="2" fontId="15" fillId="0" borderId="10" xfId="0" applyNumberFormat="1" applyFont="1" applyBorder="1" applyAlignment="1">
      <alignment horizontal="center" vertical="center"/>
    </xf>
    <xf numFmtId="2" fontId="15" fillId="0" borderId="10" xfId="0" applyNumberFormat="1" applyFont="1" applyBorder="1" applyAlignment="1">
      <alignment vertical="center"/>
    </xf>
    <xf numFmtId="2" fontId="15" fillId="0" borderId="10" xfId="0" applyNumberFormat="1" applyFont="1" applyBorder="1" applyAlignment="1">
      <alignment vertical="top" wrapText="1"/>
    </xf>
    <xf numFmtId="1" fontId="15" fillId="0" borderId="10" xfId="0" applyNumberFormat="1" applyFont="1" applyBorder="1" applyAlignment="1">
      <alignment vertical="top" wrapText="1"/>
    </xf>
    <xf numFmtId="9" fontId="15" fillId="0" borderId="10" xfId="59" applyFont="1" applyBorder="1" applyAlignment="1">
      <alignment vertical="top"/>
    </xf>
    <xf numFmtId="1" fontId="15" fillId="0" borderId="10" xfId="0" applyNumberFormat="1" applyFont="1" applyBorder="1" applyAlignment="1">
      <alignment vertical="top"/>
    </xf>
    <xf numFmtId="0" fontId="18" fillId="0" borderId="0" xfId="0" applyFont="1" applyAlignment="1">
      <alignment/>
    </xf>
    <xf numFmtId="0" fontId="20" fillId="0" borderId="0" xfId="0" applyFont="1" applyAlignment="1">
      <alignment/>
    </xf>
    <xf numFmtId="0" fontId="0" fillId="0" borderId="0" xfId="0" applyFill="1" applyAlignment="1">
      <alignment/>
    </xf>
    <xf numFmtId="0" fontId="1" fillId="33" borderId="10" xfId="0" applyFont="1" applyFill="1" applyBorder="1" applyAlignment="1">
      <alignment/>
    </xf>
    <xf numFmtId="3" fontId="0" fillId="0" borderId="10" xfId="0" applyNumberFormat="1" applyBorder="1" applyAlignment="1">
      <alignment/>
    </xf>
    <xf numFmtId="3" fontId="0" fillId="0" borderId="0" xfId="0" applyNumberFormat="1" applyAlignment="1">
      <alignment/>
    </xf>
    <xf numFmtId="0" fontId="1" fillId="33" borderId="10" xfId="0" applyFont="1" applyFill="1" applyBorder="1" applyAlignment="1">
      <alignment horizontal="left"/>
    </xf>
    <xf numFmtId="0" fontId="0" fillId="0" borderId="10" xfId="0" applyBorder="1" applyAlignment="1">
      <alignment horizontal="left"/>
    </xf>
    <xf numFmtId="3" fontId="0" fillId="0" borderId="10" xfId="0" applyNumberFormat="1" applyBorder="1" applyAlignment="1">
      <alignment horizontal="left"/>
    </xf>
    <xf numFmtId="0" fontId="15" fillId="35" borderId="10" xfId="0" applyFont="1" applyFill="1" applyBorder="1" applyAlignment="1">
      <alignment/>
    </xf>
    <xf numFmtId="0" fontId="13" fillId="35" borderId="10" xfId="0" applyFont="1" applyFill="1" applyBorder="1" applyAlignment="1">
      <alignment vertical="top" wrapText="1"/>
    </xf>
    <xf numFmtId="6" fontId="14" fillId="35" borderId="10" xfId="0" applyNumberFormat="1" applyFont="1" applyFill="1" applyBorder="1" applyAlignment="1">
      <alignment vertical="top" wrapText="1"/>
    </xf>
    <xf numFmtId="0" fontId="14" fillId="35" borderId="10" xfId="0" applyFont="1" applyFill="1" applyBorder="1" applyAlignment="1">
      <alignment vertical="top" wrapText="1"/>
    </xf>
    <xf numFmtId="0" fontId="13" fillId="36" borderId="10" xfId="0" applyFont="1" applyFill="1" applyBorder="1" applyAlignment="1">
      <alignment vertical="top" wrapText="1"/>
    </xf>
    <xf numFmtId="6" fontId="14" fillId="36" borderId="10" xfId="0" applyNumberFormat="1" applyFont="1" applyFill="1" applyBorder="1" applyAlignment="1">
      <alignment vertical="top" wrapText="1"/>
    </xf>
    <xf numFmtId="1" fontId="15" fillId="36" borderId="10" xfId="0" applyNumberFormat="1" applyFont="1" applyFill="1" applyBorder="1" applyAlignment="1">
      <alignment vertical="top" wrapText="1"/>
    </xf>
    <xf numFmtId="9" fontId="15" fillId="36" borderId="10" xfId="59" applyFont="1" applyFill="1" applyBorder="1" applyAlignment="1">
      <alignment vertical="top"/>
    </xf>
    <xf numFmtId="1" fontId="15" fillId="36" borderId="10" xfId="0" applyNumberFormat="1" applyFont="1" applyFill="1" applyBorder="1" applyAlignment="1">
      <alignment vertical="top"/>
    </xf>
    <xf numFmtId="1" fontId="15" fillId="35" borderId="10" xfId="0" applyNumberFormat="1" applyFont="1" applyFill="1" applyBorder="1" applyAlignment="1">
      <alignment vertical="top" wrapText="1"/>
    </xf>
    <xf numFmtId="9" fontId="15" fillId="35" borderId="10" xfId="59" applyFont="1" applyFill="1" applyBorder="1" applyAlignment="1">
      <alignment vertical="top"/>
    </xf>
    <xf numFmtId="1" fontId="15" fillId="35" borderId="10" xfId="0" applyNumberFormat="1" applyFont="1" applyFill="1" applyBorder="1" applyAlignment="1">
      <alignment vertical="top"/>
    </xf>
    <xf numFmtId="2" fontId="15" fillId="33" borderId="10" xfId="0" applyNumberFormat="1" applyFont="1" applyFill="1" applyBorder="1" applyAlignment="1">
      <alignment vertical="top" wrapText="1"/>
    </xf>
    <xf numFmtId="2" fontId="15" fillId="33" borderId="10" xfId="0" applyNumberFormat="1" applyFont="1" applyFill="1" applyBorder="1" applyAlignment="1">
      <alignment/>
    </xf>
    <xf numFmtId="0" fontId="0" fillId="0" borderId="0" xfId="0" applyAlignment="1">
      <alignment wrapText="1"/>
    </xf>
    <xf numFmtId="0" fontId="0" fillId="37" borderId="10" xfId="0" applyFill="1" applyBorder="1" applyAlignment="1">
      <alignment/>
    </xf>
    <xf numFmtId="0" fontId="0" fillId="38" borderId="10" xfId="0" applyFill="1" applyBorder="1" applyAlignment="1">
      <alignment/>
    </xf>
    <xf numFmtId="0" fontId="0" fillId="0" borderId="0" xfId="0" applyBorder="1" applyAlignment="1">
      <alignment/>
    </xf>
    <xf numFmtId="9" fontId="0" fillId="39" borderId="10" xfId="0" applyNumberFormat="1" applyFill="1" applyBorder="1" applyAlignment="1">
      <alignment horizontal="left"/>
    </xf>
    <xf numFmtId="0" fontId="0" fillId="39" borderId="10" xfId="0" applyFill="1" applyBorder="1" applyAlignment="1">
      <alignment/>
    </xf>
    <xf numFmtId="0" fontId="0" fillId="0" borderId="0" xfId="0" applyFont="1" applyAlignment="1">
      <alignment/>
    </xf>
    <xf numFmtId="9" fontId="0" fillId="33" borderId="10" xfId="0" applyNumberFormat="1" applyFill="1" applyBorder="1" applyAlignment="1">
      <alignment horizontal="left"/>
    </xf>
    <xf numFmtId="0" fontId="1" fillId="33" borderId="10" xfId="0" applyFont="1" applyFill="1" applyBorder="1" applyAlignment="1">
      <alignment horizontal="center"/>
    </xf>
    <xf numFmtId="0" fontId="1" fillId="34" borderId="13" xfId="0" applyFont="1" applyFill="1" applyBorder="1" applyAlignment="1">
      <alignment vertical="top"/>
    </xf>
    <xf numFmtId="0" fontId="18" fillId="34" borderId="18" xfId="0" applyFont="1" applyFill="1" applyBorder="1" applyAlignment="1">
      <alignment/>
    </xf>
    <xf numFmtId="1" fontId="0" fillId="0" borderId="10" xfId="0" applyNumberFormat="1" applyBorder="1" applyAlignment="1">
      <alignment/>
    </xf>
    <xf numFmtId="1" fontId="1" fillId="33" borderId="10" xfId="0" applyNumberFormat="1" applyFont="1" applyFill="1" applyBorder="1" applyAlignment="1">
      <alignment/>
    </xf>
    <xf numFmtId="0" fontId="0" fillId="0" borderId="19" xfId="0" applyBorder="1" applyAlignment="1">
      <alignment/>
    </xf>
    <xf numFmtId="0" fontId="0" fillId="0" borderId="20" xfId="0" applyBorder="1" applyAlignment="1">
      <alignment/>
    </xf>
    <xf numFmtId="0" fontId="1" fillId="33" borderId="21" xfId="0" applyFont="1" applyFill="1" applyBorder="1" applyAlignment="1">
      <alignment/>
    </xf>
    <xf numFmtId="168" fontId="0" fillId="0" borderId="10" xfId="0" applyNumberFormat="1" applyBorder="1" applyAlignment="1">
      <alignment/>
    </xf>
    <xf numFmtId="168" fontId="1" fillId="33" borderId="10"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1" fillId="33" borderId="19" xfId="0" applyFont="1" applyFill="1" applyBorder="1" applyAlignment="1">
      <alignment/>
    </xf>
    <xf numFmtId="1" fontId="1" fillId="33" borderId="22" xfId="0" applyNumberFormat="1" applyFont="1" applyFill="1" applyBorder="1" applyAlignment="1">
      <alignment/>
    </xf>
    <xf numFmtId="0" fontId="0" fillId="33" borderId="10" xfId="0" applyFill="1" applyBorder="1" applyAlignment="1">
      <alignment horizontal="center" wrapText="1"/>
    </xf>
    <xf numFmtId="8" fontId="0" fillId="0" borderId="10" xfId="0" applyNumberFormat="1" applyBorder="1" applyAlignment="1">
      <alignment/>
    </xf>
    <xf numFmtId="8" fontId="0" fillId="0" borderId="10" xfId="0" applyNumberFormat="1" applyBorder="1" applyAlignment="1">
      <alignment horizontal="center"/>
    </xf>
    <xf numFmtId="2" fontId="0" fillId="37" borderId="10" xfId="0" applyNumberFormat="1" applyFill="1" applyBorder="1" applyAlignment="1">
      <alignment/>
    </xf>
    <xf numFmtId="2" fontId="0" fillId="0" borderId="10" xfId="0" applyNumberFormat="1" applyFill="1" applyBorder="1" applyAlignment="1">
      <alignment/>
    </xf>
    <xf numFmtId="9" fontId="0" fillId="33" borderId="10" xfId="0" applyNumberFormat="1" applyFill="1" applyBorder="1" applyAlignment="1">
      <alignment horizontal="center" wrapText="1"/>
    </xf>
    <xf numFmtId="0" fontId="0" fillId="40" borderId="10" xfId="0" applyFill="1" applyBorder="1" applyAlignment="1">
      <alignment/>
    </xf>
    <xf numFmtId="2" fontId="0" fillId="0" borderId="0" xfId="0" applyNumberFormat="1" applyBorder="1" applyAlignment="1">
      <alignment/>
    </xf>
    <xf numFmtId="0" fontId="18" fillId="0" borderId="10" xfId="0" applyFont="1" applyBorder="1" applyAlignment="1">
      <alignment/>
    </xf>
    <xf numFmtId="0" fontId="0" fillId="0" borderId="10" xfId="0" applyBorder="1" applyAlignment="1">
      <alignment wrapText="1"/>
    </xf>
    <xf numFmtId="2" fontId="0" fillId="33" borderId="10" xfId="0" applyNumberFormat="1" applyFill="1" applyBorder="1" applyAlignment="1">
      <alignment/>
    </xf>
    <xf numFmtId="2" fontId="0" fillId="0" borderId="23" xfId="0" applyNumberFormat="1" applyFill="1" applyBorder="1" applyAlignment="1">
      <alignment/>
    </xf>
    <xf numFmtId="0" fontId="1" fillId="33" borderId="10" xfId="0" applyFont="1" applyFill="1" applyBorder="1" applyAlignment="1">
      <alignment horizontal="left" wrapText="1"/>
    </xf>
    <xf numFmtId="0" fontId="1" fillId="33" borderId="10" xfId="0" applyFont="1" applyFill="1" applyBorder="1" applyAlignment="1">
      <alignment wrapText="1"/>
    </xf>
    <xf numFmtId="0" fontId="0" fillId="0" borderId="10" xfId="0" applyBorder="1" applyAlignment="1">
      <alignment horizontal="left" wrapText="1"/>
    </xf>
    <xf numFmtId="0" fontId="0" fillId="37" borderId="10" xfId="0" applyFill="1" applyBorder="1" applyAlignment="1">
      <alignment horizontal="center" wrapText="1"/>
    </xf>
    <xf numFmtId="8" fontId="14" fillId="36" borderId="10" xfId="0" applyNumberFormat="1" applyFont="1" applyFill="1" applyBorder="1" applyAlignment="1">
      <alignment vertical="top" wrapText="1"/>
    </xf>
    <xf numFmtId="8" fontId="14" fillId="35" borderId="10" xfId="0" applyNumberFormat="1" applyFont="1" applyFill="1" applyBorder="1" applyAlignment="1">
      <alignment vertical="top" wrapText="1"/>
    </xf>
    <xf numFmtId="8" fontId="14" fillId="0" borderId="10" xfId="0" applyNumberFormat="1" applyFont="1" applyBorder="1" applyAlignment="1">
      <alignment vertical="top" wrapText="1"/>
    </xf>
    <xf numFmtId="2" fontId="17" fillId="0" borderId="10" xfId="0" applyNumberFormat="1" applyFont="1" applyBorder="1" applyAlignment="1">
      <alignment horizontal="left" vertical="center" wrapText="1"/>
    </xf>
    <xf numFmtId="1" fontId="0" fillId="41" borderId="10" xfId="0" applyNumberFormat="1" applyFill="1" applyBorder="1" applyAlignment="1">
      <alignment/>
    </xf>
    <xf numFmtId="1" fontId="0" fillId="41" borderId="22" xfId="0" applyNumberFormat="1" applyFill="1" applyBorder="1" applyAlignment="1">
      <alignment/>
    </xf>
    <xf numFmtId="0" fontId="0" fillId="0" borderId="22" xfId="0" applyBorder="1" applyAlignment="1">
      <alignment/>
    </xf>
    <xf numFmtId="1" fontId="0" fillId="0" borderId="0" xfId="0" applyNumberFormat="1" applyBorder="1" applyAlignment="1">
      <alignment/>
    </xf>
    <xf numFmtId="0" fontId="18" fillId="0" borderId="24" xfId="0" applyFont="1" applyBorder="1" applyAlignment="1">
      <alignment/>
    </xf>
    <xf numFmtId="0" fontId="18" fillId="0" borderId="25" xfId="0" applyFont="1" applyBorder="1" applyAlignment="1">
      <alignment/>
    </xf>
    <xf numFmtId="0" fontId="18" fillId="0" borderId="26" xfId="0" applyFont="1" applyBorder="1" applyAlignment="1">
      <alignment/>
    </xf>
    <xf numFmtId="0" fontId="1" fillId="33" borderId="27" xfId="0" applyFont="1" applyFill="1" applyBorder="1" applyAlignment="1">
      <alignment/>
    </xf>
    <xf numFmtId="0" fontId="15" fillId="35" borderId="28" xfId="0" applyFont="1" applyFill="1" applyBorder="1" applyAlignment="1">
      <alignment/>
    </xf>
    <xf numFmtId="1" fontId="0" fillId="34" borderId="0" xfId="0" applyNumberFormat="1" applyFill="1" applyBorder="1" applyAlignment="1">
      <alignment/>
    </xf>
    <xf numFmtId="182" fontId="0" fillId="34" borderId="0" xfId="0" applyNumberFormat="1" applyFill="1" applyBorder="1" applyAlignment="1">
      <alignment/>
    </xf>
    <xf numFmtId="0" fontId="18" fillId="34" borderId="11" xfId="0" applyFont="1" applyFill="1" applyBorder="1" applyAlignment="1">
      <alignment/>
    </xf>
    <xf numFmtId="0" fontId="0" fillId="34" borderId="13" xfId="0" applyFill="1" applyBorder="1" applyAlignment="1">
      <alignment/>
    </xf>
    <xf numFmtId="0" fontId="0" fillId="0" borderId="13" xfId="0" applyFill="1" applyBorder="1" applyAlignment="1">
      <alignment/>
    </xf>
    <xf numFmtId="0" fontId="0" fillId="34" borderId="15" xfId="0" applyFill="1" applyBorder="1" applyAlignment="1">
      <alignment/>
    </xf>
    <xf numFmtId="0" fontId="0" fillId="37" borderId="19" xfId="0" applyFill="1" applyBorder="1" applyAlignment="1">
      <alignment/>
    </xf>
    <xf numFmtId="0" fontId="0" fillId="34" borderId="10" xfId="0" applyFill="1" applyBorder="1" applyAlignment="1">
      <alignment/>
    </xf>
    <xf numFmtId="0" fontId="0" fillId="34" borderId="22" xfId="0" applyFill="1" applyBorder="1" applyAlignment="1">
      <alignment/>
    </xf>
    <xf numFmtId="0" fontId="0" fillId="0" borderId="0" xfId="0" applyAlignment="1">
      <alignment/>
    </xf>
    <xf numFmtId="0" fontId="0" fillId="0" borderId="11" xfId="0" applyBorder="1" applyAlignment="1">
      <alignment/>
    </xf>
    <xf numFmtId="9" fontId="0" fillId="0" borderId="10" xfId="59" applyFont="1" applyBorder="1" applyAlignment="1">
      <alignment horizontal="center"/>
    </xf>
    <xf numFmtId="1" fontId="0" fillId="0" borderId="10" xfId="0" applyNumberFormat="1" applyBorder="1" applyAlignment="1">
      <alignment horizontal="center"/>
    </xf>
    <xf numFmtId="0" fontId="25" fillId="42" borderId="29" xfId="0" applyFont="1" applyFill="1" applyBorder="1" applyAlignment="1">
      <alignment horizontal="center"/>
    </xf>
    <xf numFmtId="0" fontId="25" fillId="42" borderId="30" xfId="0" applyFont="1" applyFill="1" applyBorder="1" applyAlignment="1">
      <alignment/>
    </xf>
    <xf numFmtId="0" fontId="25" fillId="42" borderId="31" xfId="0" applyFont="1" applyFill="1" applyBorder="1" applyAlignment="1">
      <alignment horizontal="center"/>
    </xf>
    <xf numFmtId="2" fontId="25" fillId="42" borderId="32"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25" fillId="43" borderId="33" xfId="0" applyFont="1" applyFill="1" applyBorder="1" applyAlignment="1">
      <alignment horizontal="center"/>
    </xf>
    <xf numFmtId="2" fontId="25" fillId="43" borderId="34" xfId="0" applyNumberFormat="1" applyFont="1" applyFill="1" applyBorder="1" applyAlignment="1">
      <alignment horizontal="center"/>
    </xf>
    <xf numFmtId="0" fontId="25" fillId="43" borderId="35" xfId="0" applyFont="1" applyFill="1" applyBorder="1" applyAlignment="1">
      <alignment horizontal="center"/>
    </xf>
    <xf numFmtId="2" fontId="25" fillId="43" borderId="36" xfId="0" applyNumberFormat="1" applyFont="1" applyFill="1" applyBorder="1" applyAlignment="1">
      <alignment horizontal="center"/>
    </xf>
    <xf numFmtId="0" fontId="1" fillId="44" borderId="10" xfId="0" applyFont="1" applyFill="1" applyBorder="1" applyAlignment="1">
      <alignment horizontal="center"/>
    </xf>
    <xf numFmtId="0" fontId="13" fillId="35" borderId="28" xfId="0" applyFont="1" applyFill="1" applyBorder="1" applyAlignment="1">
      <alignment vertical="top" wrapText="1"/>
    </xf>
    <xf numFmtId="0" fontId="15" fillId="33" borderId="28" xfId="0" applyFont="1" applyFill="1" applyBorder="1" applyAlignment="1">
      <alignment/>
    </xf>
    <xf numFmtId="8" fontId="14" fillId="35" borderId="28" xfId="0" applyNumberFormat="1" applyFont="1" applyFill="1" applyBorder="1" applyAlignment="1">
      <alignment vertical="top" wrapText="1"/>
    </xf>
    <xf numFmtId="6" fontId="14" fillId="35" borderId="28" xfId="0" applyNumberFormat="1" applyFont="1" applyFill="1" applyBorder="1" applyAlignment="1">
      <alignment vertical="top" wrapText="1"/>
    </xf>
    <xf numFmtId="6" fontId="13" fillId="33" borderId="28" xfId="0" applyNumberFormat="1" applyFont="1" applyFill="1" applyBorder="1" applyAlignment="1">
      <alignment vertical="top" wrapText="1"/>
    </xf>
    <xf numFmtId="0" fontId="13" fillId="0" borderId="19" xfId="0" applyFont="1" applyBorder="1" applyAlignment="1">
      <alignment vertical="top" wrapText="1"/>
    </xf>
    <xf numFmtId="6" fontId="14" fillId="36" borderId="22" xfId="0" applyNumberFormat="1" applyFont="1" applyFill="1" applyBorder="1" applyAlignment="1">
      <alignment vertical="top" wrapText="1"/>
    </xf>
    <xf numFmtId="0" fontId="13" fillId="33" borderId="20" xfId="0" applyFont="1" applyFill="1" applyBorder="1" applyAlignment="1">
      <alignment vertical="top" wrapText="1"/>
    </xf>
    <xf numFmtId="6" fontId="13" fillId="33" borderId="37" xfId="0" applyNumberFormat="1" applyFont="1" applyFill="1" applyBorder="1" applyAlignment="1">
      <alignment vertical="top" wrapText="1"/>
    </xf>
    <xf numFmtId="6" fontId="13" fillId="33" borderId="38" xfId="0" applyNumberFormat="1" applyFont="1" applyFill="1" applyBorder="1" applyAlignment="1">
      <alignment vertical="top" wrapText="1"/>
    </xf>
    <xf numFmtId="0" fontId="13" fillId="45" borderId="10" xfId="0" applyFont="1" applyFill="1" applyBorder="1" applyAlignment="1">
      <alignment vertical="top" wrapText="1"/>
    </xf>
    <xf numFmtId="0" fontId="13" fillId="45" borderId="22" xfId="0" applyFont="1" applyFill="1" applyBorder="1" applyAlignment="1">
      <alignment vertical="top" wrapText="1"/>
    </xf>
    <xf numFmtId="2" fontId="0" fillId="34" borderId="0" xfId="0" applyNumberFormat="1" applyFill="1" applyBorder="1" applyAlignment="1">
      <alignment/>
    </xf>
    <xf numFmtId="0" fontId="0" fillId="0" borderId="10" xfId="0" applyFont="1" applyBorder="1" applyAlignment="1">
      <alignment/>
    </xf>
    <xf numFmtId="8" fontId="0" fillId="0" borderId="10" xfId="0" applyNumberFormat="1" applyFont="1" applyBorder="1" applyAlignment="1">
      <alignment horizontal="right" vertical="top" wrapText="1"/>
    </xf>
    <xf numFmtId="0" fontId="0" fillId="33" borderId="10" xfId="0" applyFill="1" applyBorder="1" applyAlignment="1">
      <alignment horizontal="right"/>
    </xf>
    <xf numFmtId="0" fontId="0" fillId="0" borderId="10" xfId="0" applyBorder="1" applyAlignment="1">
      <alignment horizontal="right"/>
    </xf>
    <xf numFmtId="0" fontId="1" fillId="33" borderId="0" xfId="0" applyFont="1" applyFill="1" applyAlignment="1">
      <alignment/>
    </xf>
    <xf numFmtId="0" fontId="2" fillId="34" borderId="13" xfId="53" applyFill="1" applyBorder="1" applyAlignment="1" applyProtection="1">
      <alignment/>
      <protection/>
    </xf>
    <xf numFmtId="0" fontId="2" fillId="39" borderId="19" xfId="53" applyFill="1" applyBorder="1" applyAlignment="1" applyProtection="1">
      <alignment/>
      <protection/>
    </xf>
    <xf numFmtId="0" fontId="0" fillId="40" borderId="19" xfId="0" applyFill="1" applyBorder="1" applyAlignment="1">
      <alignment/>
    </xf>
    <xf numFmtId="0" fontId="1" fillId="0" borderId="13" xfId="0" applyFont="1" applyBorder="1" applyAlignment="1">
      <alignment/>
    </xf>
    <xf numFmtId="0" fontId="1" fillId="44" borderId="19" xfId="0" applyFont="1" applyFill="1" applyBorder="1" applyAlignment="1">
      <alignment/>
    </xf>
    <xf numFmtId="0" fontId="18" fillId="34" borderId="18" xfId="0" applyFont="1" applyFill="1" applyBorder="1" applyAlignment="1">
      <alignment/>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2" fillId="34" borderId="13" xfId="53" applyFont="1" applyFill="1" applyBorder="1" applyAlignment="1" applyProtection="1">
      <alignment/>
      <protection/>
    </xf>
    <xf numFmtId="0" fontId="2" fillId="39" borderId="19" xfId="53" applyFont="1" applyFill="1" applyBorder="1" applyAlignment="1" applyProtection="1">
      <alignment/>
      <protection/>
    </xf>
    <xf numFmtId="0" fontId="0" fillId="40" borderId="19" xfId="0" applyFont="1" applyFill="1" applyBorder="1" applyAlignment="1">
      <alignment/>
    </xf>
    <xf numFmtId="0" fontId="0" fillId="0" borderId="0" xfId="0" applyFont="1" applyBorder="1" applyAlignment="1">
      <alignment/>
    </xf>
    <xf numFmtId="0" fontId="0" fillId="44" borderId="10" xfId="0" applyFont="1" applyFill="1" applyBorder="1" applyAlignment="1">
      <alignment horizontal="center"/>
    </xf>
    <xf numFmtId="1" fontId="0" fillId="44" borderId="10" xfId="0" applyNumberFormat="1" applyFont="1" applyFill="1" applyBorder="1" applyAlignment="1">
      <alignment horizontal="center"/>
    </xf>
    <xf numFmtId="0" fontId="0" fillId="0" borderId="13" xfId="0" applyFont="1" applyBorder="1" applyAlignment="1">
      <alignment/>
    </xf>
    <xf numFmtId="0" fontId="29" fillId="45" borderId="10" xfId="0" applyFont="1" applyFill="1" applyBorder="1" applyAlignment="1">
      <alignment vertical="top" wrapText="1"/>
    </xf>
    <xf numFmtId="0" fontId="29" fillId="45" borderId="22" xfId="0" applyFont="1" applyFill="1" applyBorder="1" applyAlignment="1">
      <alignment vertical="top" wrapText="1"/>
    </xf>
    <xf numFmtId="6" fontId="28" fillId="36" borderId="10" xfId="0" applyNumberFormat="1" applyFont="1" applyFill="1" applyBorder="1" applyAlignment="1">
      <alignment vertical="top" wrapText="1"/>
    </xf>
    <xf numFmtId="6" fontId="28" fillId="36" borderId="22" xfId="0" applyNumberFormat="1" applyFont="1" applyFill="1" applyBorder="1" applyAlignment="1">
      <alignment vertical="top" wrapText="1"/>
    </xf>
    <xf numFmtId="0" fontId="29" fillId="33" borderId="20" xfId="0" applyFont="1" applyFill="1" applyBorder="1" applyAlignment="1">
      <alignment vertical="top" wrapText="1"/>
    </xf>
    <xf numFmtId="6" fontId="29" fillId="33" borderId="37" xfId="0" applyNumberFormat="1" applyFont="1" applyFill="1" applyBorder="1" applyAlignment="1">
      <alignment vertical="top" wrapText="1"/>
    </xf>
    <xf numFmtId="6" fontId="29" fillId="33" borderId="38" xfId="0" applyNumberFormat="1" applyFont="1" applyFill="1" applyBorder="1" applyAlignment="1">
      <alignment vertical="top" wrapText="1"/>
    </xf>
    <xf numFmtId="8" fontId="0" fillId="40" borderId="10" xfId="0" applyNumberFormat="1" applyFont="1" applyFill="1" applyBorder="1" applyAlignment="1">
      <alignment horizontal="right" vertical="top" wrapText="1"/>
    </xf>
    <xf numFmtId="0" fontId="25" fillId="42" borderId="39" xfId="0" applyFont="1" applyFill="1" applyBorder="1" applyAlignment="1">
      <alignment/>
    </xf>
    <xf numFmtId="0" fontId="25" fillId="42" borderId="40" xfId="0" applyFont="1" applyFill="1" applyBorder="1" applyAlignment="1">
      <alignment horizontal="center"/>
    </xf>
    <xf numFmtId="2" fontId="25" fillId="42" borderId="41" xfId="0" applyNumberFormat="1" applyFont="1" applyFill="1" applyBorder="1" applyAlignment="1">
      <alignment horizontal="center"/>
    </xf>
    <xf numFmtId="0" fontId="25" fillId="42" borderId="21" xfId="0" applyFont="1" applyFill="1" applyBorder="1" applyAlignment="1">
      <alignment/>
    </xf>
    <xf numFmtId="2" fontId="25" fillId="42" borderId="29" xfId="0" applyNumberFormat="1" applyFont="1" applyFill="1" applyBorder="1" applyAlignment="1">
      <alignment horizontal="center"/>
    </xf>
    <xf numFmtId="0" fontId="0" fillId="33" borderId="19" xfId="0" applyFill="1" applyBorder="1" applyAlignment="1">
      <alignment/>
    </xf>
    <xf numFmtId="0" fontId="0" fillId="44" borderId="19" xfId="0" applyFill="1" applyBorder="1" applyAlignment="1">
      <alignment/>
    </xf>
    <xf numFmtId="0" fontId="0" fillId="36" borderId="19" xfId="0" applyFill="1" applyBorder="1" applyAlignment="1">
      <alignment/>
    </xf>
    <xf numFmtId="0" fontId="4" fillId="34" borderId="0" xfId="0" applyFont="1" applyFill="1" applyBorder="1" applyAlignment="1">
      <alignment/>
    </xf>
    <xf numFmtId="0" fontId="23" fillId="41" borderId="19" xfId="0" applyFont="1" applyFill="1" applyBorder="1" applyAlignment="1">
      <alignment vertical="top" wrapText="1"/>
    </xf>
    <xf numFmtId="0" fontId="27" fillId="41" borderId="10" xfId="0" applyFont="1" applyFill="1" applyBorder="1" applyAlignment="1">
      <alignment horizontal="center" vertical="center" wrapText="1"/>
    </xf>
    <xf numFmtId="0" fontId="15" fillId="41" borderId="19" xfId="0" applyFont="1" applyFill="1" applyBorder="1" applyAlignment="1">
      <alignment horizontal="left" vertical="center"/>
    </xf>
    <xf numFmtId="2" fontId="15" fillId="41" borderId="10" xfId="0" applyNumberFormat="1" applyFont="1" applyFill="1" applyBorder="1" applyAlignment="1">
      <alignment horizontal="left" indent="1"/>
    </xf>
    <xf numFmtId="0" fontId="29" fillId="36" borderId="19" xfId="0" applyFont="1" applyFill="1" applyBorder="1" applyAlignment="1">
      <alignment vertical="top" wrapText="1"/>
    </xf>
    <xf numFmtId="0" fontId="25" fillId="46" borderId="10" xfId="0" applyFont="1" applyFill="1" applyBorder="1" applyAlignment="1">
      <alignment horizontal="center"/>
    </xf>
    <xf numFmtId="2" fontId="25" fillId="46" borderId="10" xfId="0" applyNumberFormat="1" applyFont="1" applyFill="1" applyBorder="1" applyAlignment="1">
      <alignment horizontal="center"/>
    </xf>
    <xf numFmtId="0" fontId="26" fillId="46" borderId="19" xfId="0" applyFont="1" applyFill="1" applyBorder="1" applyAlignment="1">
      <alignment/>
    </xf>
    <xf numFmtId="2" fontId="26" fillId="46" borderId="10" xfId="0" applyNumberFormat="1" applyFont="1" applyFill="1" applyBorder="1" applyAlignment="1">
      <alignment/>
    </xf>
    <xf numFmtId="9" fontId="26" fillId="46" borderId="19" xfId="0" applyNumberFormat="1" applyFont="1" applyFill="1" applyBorder="1" applyAlignment="1">
      <alignment horizontal="left"/>
    </xf>
    <xf numFmtId="1" fontId="0" fillId="0" borderId="10" xfId="0" applyNumberFormat="1" applyFont="1" applyBorder="1" applyAlignment="1">
      <alignment/>
    </xf>
    <xf numFmtId="1" fontId="0" fillId="0" borderId="22" xfId="0" applyNumberFormat="1" applyFont="1" applyBorder="1" applyAlignment="1">
      <alignment/>
    </xf>
    <xf numFmtId="0" fontId="0" fillId="34" borderId="10" xfId="0" applyFont="1" applyFill="1" applyBorder="1" applyAlignment="1">
      <alignment/>
    </xf>
    <xf numFmtId="0" fontId="1" fillId="33" borderId="42" xfId="0" applyFont="1" applyFill="1" applyBorder="1" applyAlignment="1">
      <alignment horizontal="left"/>
    </xf>
    <xf numFmtId="0" fontId="0" fillId="34" borderId="0" xfId="0" applyFont="1" applyFill="1" applyBorder="1" applyAlignment="1">
      <alignment horizontal="center"/>
    </xf>
    <xf numFmtId="0" fontId="2" fillId="0" borderId="0" xfId="53" applyFont="1" applyAlignment="1" applyProtection="1">
      <alignment/>
      <protection/>
    </xf>
    <xf numFmtId="0" fontId="5" fillId="47" borderId="43" xfId="0" applyFont="1" applyFill="1" applyBorder="1" applyAlignment="1">
      <alignment/>
    </xf>
    <xf numFmtId="0" fontId="0" fillId="34" borderId="27" xfId="0" applyFont="1" applyFill="1" applyBorder="1" applyAlignment="1">
      <alignment/>
    </xf>
    <xf numFmtId="0" fontId="19" fillId="34" borderId="18" xfId="0" applyFont="1" applyFill="1" applyBorder="1" applyAlignment="1">
      <alignment/>
    </xf>
    <xf numFmtId="0" fontId="0" fillId="36" borderId="44" xfId="0" applyFill="1" applyBorder="1" applyAlignment="1">
      <alignment/>
    </xf>
    <xf numFmtId="0" fontId="0" fillId="48" borderId="44" xfId="0" applyFill="1" applyBorder="1" applyAlignment="1">
      <alignment/>
    </xf>
    <xf numFmtId="0" fontId="26" fillId="49" borderId="44" xfId="0" applyFont="1" applyFill="1" applyBorder="1" applyAlignment="1">
      <alignment/>
    </xf>
    <xf numFmtId="0" fontId="0" fillId="50" borderId="44" xfId="0" applyFill="1" applyBorder="1" applyAlignment="1">
      <alignment/>
    </xf>
    <xf numFmtId="0" fontId="0" fillId="39" borderId="44" xfId="0" applyFill="1" applyBorder="1" applyAlignment="1">
      <alignment/>
    </xf>
    <xf numFmtId="0" fontId="0" fillId="33" borderId="22" xfId="0" applyFill="1" applyBorder="1" applyAlignment="1">
      <alignment horizontal="center" wrapText="1"/>
    </xf>
    <xf numFmtId="9" fontId="0" fillId="0" borderId="22" xfId="59" applyFont="1" applyBorder="1" applyAlignment="1">
      <alignment/>
    </xf>
    <xf numFmtId="0" fontId="2" fillId="0" borderId="13" xfId="53" applyBorder="1" applyAlignment="1" applyProtection="1">
      <alignment/>
      <protection/>
    </xf>
    <xf numFmtId="0" fontId="2" fillId="0" borderId="15" xfId="53" applyBorder="1" applyAlignment="1" applyProtection="1">
      <alignment/>
      <protection/>
    </xf>
    <xf numFmtId="0" fontId="0" fillId="0" borderId="13" xfId="0" applyFont="1" applyFill="1" applyBorder="1" applyAlignment="1">
      <alignment/>
    </xf>
    <xf numFmtId="2" fontId="0" fillId="0" borderId="0" xfId="0" applyNumberFormat="1" applyFont="1" applyFill="1" applyBorder="1" applyAlignment="1">
      <alignment/>
    </xf>
    <xf numFmtId="0" fontId="0" fillId="0" borderId="0" xfId="0" applyFill="1" applyBorder="1" applyAlignment="1">
      <alignment/>
    </xf>
    <xf numFmtId="0" fontId="0" fillId="34" borderId="12" xfId="0" applyFont="1" applyFill="1" applyBorder="1" applyAlignment="1">
      <alignment/>
    </xf>
    <xf numFmtId="0" fontId="0" fillId="34" borderId="14" xfId="0" applyFont="1" applyFill="1" applyBorder="1" applyAlignment="1">
      <alignment/>
    </xf>
    <xf numFmtId="0" fontId="27" fillId="41" borderId="22" xfId="0" applyFont="1" applyFill="1" applyBorder="1" applyAlignment="1">
      <alignment horizontal="center" vertical="center" wrapText="1"/>
    </xf>
    <xf numFmtId="2" fontId="15" fillId="41" borderId="22" xfId="0" applyNumberFormat="1" applyFont="1" applyFill="1" applyBorder="1" applyAlignment="1">
      <alignment horizontal="left" indent="1"/>
    </xf>
    <xf numFmtId="0" fontId="0" fillId="34" borderId="13" xfId="0" applyFont="1" applyFill="1" applyBorder="1" applyAlignment="1">
      <alignment vertical="top"/>
    </xf>
    <xf numFmtId="0" fontId="0" fillId="34" borderId="14" xfId="0" applyFill="1" applyBorder="1" applyAlignment="1">
      <alignment vertical="top"/>
    </xf>
    <xf numFmtId="0" fontId="0" fillId="34" borderId="13" xfId="0" applyFill="1" applyBorder="1" applyAlignment="1">
      <alignment vertical="top"/>
    </xf>
    <xf numFmtId="0" fontId="0" fillId="34" borderId="14" xfId="0" applyFill="1" applyBorder="1" applyAlignment="1">
      <alignment vertical="top" wrapText="1"/>
    </xf>
    <xf numFmtId="0" fontId="0" fillId="44" borderId="19" xfId="0" applyFont="1" applyFill="1" applyBorder="1" applyAlignment="1">
      <alignment horizontal="left"/>
    </xf>
    <xf numFmtId="0" fontId="0" fillId="34" borderId="0"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vertical="top"/>
    </xf>
    <xf numFmtId="0" fontId="0" fillId="34" borderId="14" xfId="0" applyFont="1" applyFill="1" applyBorder="1" applyAlignment="1">
      <alignment vertical="top"/>
    </xf>
    <xf numFmtId="0" fontId="0" fillId="34" borderId="0" xfId="0" applyFill="1" applyBorder="1" applyAlignment="1">
      <alignment vertical="top"/>
    </xf>
    <xf numFmtId="0" fontId="1" fillId="0" borderId="10" xfId="0" applyFont="1" applyFill="1" applyBorder="1" applyAlignment="1">
      <alignment/>
    </xf>
    <xf numFmtId="0" fontId="0" fillId="0" borderId="10"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2" xfId="0" applyBorder="1" applyAlignment="1">
      <alignment/>
    </xf>
    <xf numFmtId="0" fontId="25" fillId="34" borderId="13" xfId="0" applyFont="1" applyFill="1" applyBorder="1" applyAlignment="1">
      <alignment wrapText="1"/>
    </xf>
    <xf numFmtId="0" fontId="25" fillId="34" borderId="0" xfId="0" applyFont="1" applyFill="1" applyBorder="1" applyAlignment="1">
      <alignment horizontal="center"/>
    </xf>
    <xf numFmtId="2" fontId="25" fillId="34" borderId="0" xfId="0" applyNumberFormat="1" applyFont="1" applyFill="1" applyBorder="1" applyAlignment="1">
      <alignment horizontal="center"/>
    </xf>
    <xf numFmtId="1" fontId="1" fillId="34" borderId="0" xfId="0" applyNumberFormat="1" applyFont="1" applyFill="1" applyBorder="1" applyAlignment="1">
      <alignment horizontal="left" vertical="top" wrapText="1"/>
    </xf>
    <xf numFmtId="0" fontId="1" fillId="0" borderId="10" xfId="0" applyFont="1" applyBorder="1" applyAlignment="1">
      <alignment/>
    </xf>
    <xf numFmtId="0" fontId="0" fillId="44" borderId="10" xfId="0" applyFill="1" applyBorder="1" applyAlignment="1">
      <alignment/>
    </xf>
    <xf numFmtId="0" fontId="0" fillId="41" borderId="10" xfId="0" applyFill="1" applyBorder="1" applyAlignment="1">
      <alignment/>
    </xf>
    <xf numFmtId="1" fontId="0" fillId="40" borderId="10" xfId="0" applyNumberFormat="1" applyFont="1" applyFill="1" applyBorder="1" applyAlignment="1">
      <alignment horizontal="right" vertical="top" wrapText="1"/>
    </xf>
    <xf numFmtId="1" fontId="0" fillId="44" borderId="10" xfId="0" applyNumberFormat="1" applyFont="1" applyFill="1" applyBorder="1" applyAlignment="1">
      <alignment horizontal="right" vertical="top" wrapText="1"/>
    </xf>
    <xf numFmtId="1" fontId="15" fillId="41" borderId="10" xfId="0" applyNumberFormat="1" applyFont="1" applyFill="1" applyBorder="1" applyAlignment="1">
      <alignment horizontal="right" vertical="top" wrapText="1"/>
    </xf>
    <xf numFmtId="1" fontId="1" fillId="33" borderId="29" xfId="0" applyNumberFormat="1" applyFont="1" applyFill="1" applyBorder="1" applyAlignment="1">
      <alignment/>
    </xf>
    <xf numFmtId="1" fontId="0" fillId="40" borderId="22" xfId="0" applyNumberFormat="1" applyFont="1" applyFill="1" applyBorder="1" applyAlignment="1">
      <alignment horizontal="right" vertical="top" wrapText="1"/>
    </xf>
    <xf numFmtId="1" fontId="0" fillId="44" borderId="22" xfId="0" applyNumberFormat="1" applyFont="1" applyFill="1" applyBorder="1" applyAlignment="1">
      <alignment horizontal="right" vertical="top" wrapText="1"/>
    </xf>
    <xf numFmtId="0" fontId="7" fillId="41" borderId="19" xfId="0" applyFont="1" applyFill="1" applyBorder="1" applyAlignment="1">
      <alignment vertical="top" wrapText="1"/>
    </xf>
    <xf numFmtId="1" fontId="15" fillId="41" borderId="22" xfId="0" applyNumberFormat="1" applyFont="1" applyFill="1" applyBorder="1" applyAlignment="1">
      <alignment horizontal="right" vertical="top" wrapText="1"/>
    </xf>
    <xf numFmtId="1" fontId="0" fillId="0" borderId="37" xfId="0" applyNumberFormat="1" applyFont="1" applyBorder="1" applyAlignment="1">
      <alignment/>
    </xf>
    <xf numFmtId="1" fontId="0" fillId="0" borderId="38" xfId="0" applyNumberFormat="1" applyFont="1" applyBorder="1" applyAlignment="1">
      <alignment/>
    </xf>
    <xf numFmtId="0" fontId="0" fillId="0" borderId="13" xfId="0" applyFill="1" applyBorder="1" applyAlignment="1">
      <alignment/>
    </xf>
    <xf numFmtId="1" fontId="1" fillId="34" borderId="0" xfId="0" applyNumberFormat="1" applyFont="1" applyFill="1" applyBorder="1" applyAlignment="1">
      <alignment horizontal="left" vertical="top"/>
    </xf>
    <xf numFmtId="1" fontId="1" fillId="33" borderId="45" xfId="0" applyNumberFormat="1" applyFont="1" applyFill="1" applyBorder="1" applyAlignment="1">
      <alignment/>
    </xf>
    <xf numFmtId="1" fontId="0" fillId="40" borderId="27" xfId="0" applyNumberFormat="1" applyFont="1" applyFill="1" applyBorder="1" applyAlignment="1">
      <alignment horizontal="right" vertical="top" wrapText="1"/>
    </xf>
    <xf numFmtId="0" fontId="18" fillId="37" borderId="21" xfId="0" applyFont="1" applyFill="1" applyBorder="1" applyAlignment="1">
      <alignment/>
    </xf>
    <xf numFmtId="0" fontId="18" fillId="37" borderId="29" xfId="0" applyFont="1" applyFill="1" applyBorder="1" applyAlignment="1">
      <alignment/>
    </xf>
    <xf numFmtId="168" fontId="0" fillId="0" borderId="22" xfId="0" applyNumberFormat="1" applyBorder="1" applyAlignment="1">
      <alignment/>
    </xf>
    <xf numFmtId="168" fontId="0" fillId="0" borderId="37" xfId="0" applyNumberFormat="1" applyBorder="1" applyAlignment="1">
      <alignment/>
    </xf>
    <xf numFmtId="168" fontId="0" fillId="0" borderId="38" xfId="0" applyNumberFormat="1" applyBorder="1" applyAlignment="1">
      <alignment/>
    </xf>
    <xf numFmtId="9" fontId="0" fillId="46" borderId="22" xfId="59" applyFont="1" applyFill="1" applyBorder="1" applyAlignment="1">
      <alignment/>
    </xf>
    <xf numFmtId="0" fontId="30" fillId="0" borderId="46" xfId="0" applyFont="1" applyBorder="1" applyAlignment="1">
      <alignment vertical="top" wrapText="1"/>
    </xf>
    <xf numFmtId="0" fontId="0" fillId="0" borderId="0" xfId="0" applyAlignment="1">
      <alignment horizontal="right"/>
    </xf>
    <xf numFmtId="0" fontId="1" fillId="34" borderId="10" xfId="0" applyFont="1" applyFill="1" applyBorder="1" applyAlignment="1">
      <alignment/>
    </xf>
    <xf numFmtId="0" fontId="1" fillId="0" borderId="10" xfId="0" applyFont="1" applyBorder="1" applyAlignment="1">
      <alignment wrapText="1"/>
    </xf>
    <xf numFmtId="185" fontId="32" fillId="0" borderId="10" xfId="0" applyNumberFormat="1" applyFont="1" applyBorder="1" applyAlignment="1">
      <alignment horizontal="right" vertical="top"/>
    </xf>
    <xf numFmtId="0" fontId="0" fillId="0" borderId="0" xfId="0" applyAlignment="1">
      <alignment horizontal="right" indent="2"/>
    </xf>
    <xf numFmtId="0" fontId="1" fillId="40" borderId="47" xfId="0" applyFont="1" applyFill="1" applyBorder="1" applyAlignment="1">
      <alignment/>
    </xf>
    <xf numFmtId="0" fontId="0" fillId="35" borderId="19" xfId="0" applyFont="1" applyFill="1" applyBorder="1" applyAlignment="1">
      <alignment/>
    </xf>
    <xf numFmtId="2" fontId="0" fillId="35" borderId="10" xfId="0" applyNumberFormat="1" applyFill="1" applyBorder="1" applyAlignment="1">
      <alignment/>
    </xf>
    <xf numFmtId="0" fontId="0" fillId="35" borderId="20" xfId="0" applyFont="1" applyFill="1" applyBorder="1" applyAlignment="1">
      <alignment/>
    </xf>
    <xf numFmtId="49" fontId="0" fillId="33" borderId="10" xfId="0" applyNumberFormat="1" applyFill="1" applyBorder="1" applyAlignment="1">
      <alignment horizontal="center" wrapText="1"/>
    </xf>
    <xf numFmtId="49" fontId="1" fillId="35" borderId="10" xfId="0" applyNumberFormat="1" applyFont="1" applyFill="1" applyBorder="1" applyAlignment="1">
      <alignment/>
    </xf>
    <xf numFmtId="0" fontId="1" fillId="33" borderId="10" xfId="0" applyFont="1" applyFill="1" applyBorder="1" applyAlignment="1">
      <alignment horizontal="right"/>
    </xf>
    <xf numFmtId="8" fontId="0" fillId="40" borderId="10" xfId="0" applyNumberFormat="1" applyFill="1" applyBorder="1" applyAlignment="1">
      <alignment/>
    </xf>
    <xf numFmtId="9" fontId="0" fillId="34" borderId="27" xfId="0" applyNumberFormat="1" applyFill="1" applyBorder="1" applyAlignment="1">
      <alignment horizontal="center" wrapText="1"/>
    </xf>
    <xf numFmtId="2" fontId="26" fillId="34" borderId="27" xfId="0" applyNumberFormat="1" applyFont="1" applyFill="1" applyBorder="1" applyAlignment="1">
      <alignment/>
    </xf>
    <xf numFmtId="8" fontId="0" fillId="34" borderId="27" xfId="0" applyNumberFormat="1" applyFill="1" applyBorder="1" applyAlignment="1">
      <alignment/>
    </xf>
    <xf numFmtId="0" fontId="1" fillId="35" borderId="19" xfId="0" applyFont="1" applyFill="1" applyBorder="1" applyAlignment="1">
      <alignment/>
    </xf>
    <xf numFmtId="0" fontId="0" fillId="39" borderId="43" xfId="0" applyFont="1" applyFill="1" applyBorder="1" applyAlignment="1">
      <alignment/>
    </xf>
    <xf numFmtId="2" fontId="5" fillId="0" borderId="10" xfId="0" applyNumberFormat="1" applyFont="1" applyBorder="1" applyAlignment="1">
      <alignment wrapText="1"/>
    </xf>
    <xf numFmtId="2" fontId="5" fillId="0" borderId="10" xfId="0" applyNumberFormat="1" applyFont="1" applyBorder="1" applyAlignment="1">
      <alignment/>
    </xf>
    <xf numFmtId="0" fontId="1" fillId="0" borderId="0" xfId="0" applyFont="1" applyAlignment="1">
      <alignment wrapText="1"/>
    </xf>
    <xf numFmtId="2" fontId="0" fillId="0" borderId="0" xfId="0" applyNumberFormat="1" applyAlignment="1">
      <alignment/>
    </xf>
    <xf numFmtId="0" fontId="22" fillId="0" borderId="10" xfId="0" applyFont="1" applyFill="1" applyBorder="1" applyAlignment="1">
      <alignment horizontal="left" wrapText="1"/>
    </xf>
    <xf numFmtId="2" fontId="33" fillId="0" borderId="10" xfId="0" applyNumberFormat="1" applyFont="1" applyFill="1" applyBorder="1" applyAlignment="1">
      <alignment wrapText="1"/>
    </xf>
    <xf numFmtId="2" fontId="22" fillId="0" borderId="10" xfId="0" applyNumberFormat="1" applyFont="1" applyFill="1" applyBorder="1" applyAlignment="1">
      <alignment/>
    </xf>
    <xf numFmtId="8" fontId="0" fillId="0" borderId="10" xfId="0" applyNumberFormat="1" applyFont="1" applyBorder="1" applyAlignment="1">
      <alignment/>
    </xf>
    <xf numFmtId="0" fontId="0" fillId="0" borderId="19" xfId="0" applyFill="1" applyBorder="1" applyAlignment="1">
      <alignment/>
    </xf>
    <xf numFmtId="0" fontId="1" fillId="34" borderId="19"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4" borderId="17" xfId="0" applyFont="1" applyFill="1" applyBorder="1" applyAlignment="1">
      <alignment/>
    </xf>
    <xf numFmtId="0" fontId="1" fillId="36" borderId="19" xfId="0" applyFont="1" applyFill="1" applyBorder="1" applyAlignment="1">
      <alignment/>
    </xf>
    <xf numFmtId="0" fontId="1" fillId="37" borderId="48" xfId="0" applyFont="1" applyFill="1" applyBorder="1" applyAlignment="1">
      <alignment/>
    </xf>
    <xf numFmtId="0" fontId="18" fillId="36" borderId="47" xfId="0" applyFont="1" applyFill="1" applyBorder="1" applyAlignment="1">
      <alignment/>
    </xf>
    <xf numFmtId="0" fontId="0" fillId="34" borderId="0" xfId="0" applyFill="1" applyBorder="1" applyAlignment="1">
      <alignment horizontal="left" wrapText="1"/>
    </xf>
    <xf numFmtId="0" fontId="0" fillId="34" borderId="14" xfId="0" applyFill="1" applyBorder="1" applyAlignment="1">
      <alignment horizontal="left" wrapText="1"/>
    </xf>
    <xf numFmtId="0" fontId="29" fillId="33" borderId="19" xfId="0" applyFont="1" applyFill="1" applyBorder="1" applyAlignment="1">
      <alignment vertical="top" wrapText="1"/>
    </xf>
    <xf numFmtId="0" fontId="29" fillId="33" borderId="10" xfId="0" applyFont="1" applyFill="1" applyBorder="1" applyAlignment="1">
      <alignment vertical="top" wrapText="1"/>
    </xf>
    <xf numFmtId="0" fontId="29" fillId="33" borderId="22" xfId="0" applyFont="1" applyFill="1" applyBorder="1" applyAlignment="1">
      <alignment vertical="top" wrapText="1"/>
    </xf>
    <xf numFmtId="0" fontId="16" fillId="34" borderId="49" xfId="0" applyFont="1" applyFill="1" applyBorder="1" applyAlignment="1">
      <alignment/>
    </xf>
    <xf numFmtId="0" fontId="16" fillId="34" borderId="50" xfId="0" applyFont="1" applyFill="1" applyBorder="1" applyAlignment="1">
      <alignment/>
    </xf>
    <xf numFmtId="0" fontId="16" fillId="34" borderId="51" xfId="0" applyFont="1" applyFill="1" applyBorder="1" applyAlignment="1">
      <alignment/>
    </xf>
    <xf numFmtId="0" fontId="17" fillId="45" borderId="21" xfId="0" applyFont="1" applyFill="1" applyBorder="1" applyAlignment="1">
      <alignment wrapText="1"/>
    </xf>
    <xf numFmtId="0" fontId="17" fillId="45" borderId="19" xfId="0" applyFont="1" applyFill="1" applyBorder="1" applyAlignment="1">
      <alignment wrapText="1"/>
    </xf>
    <xf numFmtId="0" fontId="1" fillId="40" borderId="24" xfId="0" applyFont="1" applyFill="1" applyBorder="1" applyAlignment="1">
      <alignment/>
    </xf>
    <xf numFmtId="0" fontId="1" fillId="40" borderId="25" xfId="0" applyFont="1" applyFill="1" applyBorder="1" applyAlignment="1">
      <alignment/>
    </xf>
    <xf numFmtId="0" fontId="1" fillId="40" borderId="26" xfId="0" applyFont="1" applyFill="1" applyBorder="1" applyAlignment="1">
      <alignment/>
    </xf>
    <xf numFmtId="0" fontId="6" fillId="34" borderId="13" xfId="0" applyFont="1" applyFill="1" applyBorder="1" applyAlignment="1">
      <alignment wrapText="1"/>
    </xf>
    <xf numFmtId="0" fontId="6" fillId="34" borderId="0" xfId="0" applyFont="1" applyFill="1" applyBorder="1" applyAlignment="1">
      <alignment wrapText="1"/>
    </xf>
    <xf numFmtId="0" fontId="6" fillId="34" borderId="14" xfId="0" applyFont="1" applyFill="1" applyBorder="1" applyAlignment="1">
      <alignment wrapText="1"/>
    </xf>
    <xf numFmtId="0" fontId="0" fillId="34" borderId="52" xfId="0" applyFont="1" applyFill="1" applyBorder="1" applyAlignment="1">
      <alignment/>
    </xf>
    <xf numFmtId="0" fontId="0" fillId="34" borderId="43" xfId="0" applyFont="1" applyFill="1" applyBorder="1" applyAlignment="1">
      <alignment/>
    </xf>
    <xf numFmtId="0" fontId="28" fillId="45" borderId="45" xfId="0" applyFont="1" applyFill="1" applyBorder="1" applyAlignment="1">
      <alignment vertical="top" wrapText="1"/>
    </xf>
    <xf numFmtId="0" fontId="28" fillId="45" borderId="53" xfId="0" applyFont="1" applyFill="1" applyBorder="1" applyAlignment="1">
      <alignment vertical="top" wrapText="1"/>
    </xf>
    <xf numFmtId="0" fontId="1" fillId="33" borderId="24" xfId="0" applyFont="1" applyFill="1" applyBorder="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9" fontId="21" fillId="39" borderId="24" xfId="0" applyNumberFormat="1" applyFont="1" applyFill="1" applyBorder="1" applyAlignment="1">
      <alignment horizontal="center"/>
    </xf>
    <xf numFmtId="9" fontId="21" fillId="39" borderId="25" xfId="0" applyNumberFormat="1" applyFont="1" applyFill="1" applyBorder="1" applyAlignment="1">
      <alignment horizontal="center"/>
    </xf>
    <xf numFmtId="9" fontId="21" fillId="39" borderId="26" xfId="0" applyNumberFormat="1" applyFont="1" applyFill="1" applyBorder="1" applyAlignment="1">
      <alignment horizontal="center"/>
    </xf>
    <xf numFmtId="0" fontId="0" fillId="0" borderId="54" xfId="0" applyBorder="1" applyAlignment="1" quotePrefix="1">
      <alignment/>
    </xf>
    <xf numFmtId="0" fontId="0" fillId="0" borderId="11" xfId="0" applyBorder="1" applyAlignment="1" quotePrefix="1">
      <alignment/>
    </xf>
    <xf numFmtId="0" fontId="1" fillId="33" borderId="10" xfId="0" applyFont="1" applyFill="1" applyBorder="1" applyAlignment="1">
      <alignment/>
    </xf>
    <xf numFmtId="0" fontId="1" fillId="33" borderId="43" xfId="0" applyFont="1" applyFill="1" applyBorder="1" applyAlignment="1">
      <alignment/>
    </xf>
    <xf numFmtId="0" fontId="25" fillId="42" borderId="48" xfId="0" applyFont="1" applyFill="1" applyBorder="1" applyAlignment="1">
      <alignment wrapText="1"/>
    </xf>
    <xf numFmtId="0" fontId="25" fillId="42" borderId="55" xfId="0" applyFont="1" applyFill="1" applyBorder="1" applyAlignment="1">
      <alignment wrapText="1"/>
    </xf>
    <xf numFmtId="0" fontId="1" fillId="33" borderId="18" xfId="0" applyFont="1" applyFill="1" applyBorder="1" applyAlignment="1">
      <alignment wrapText="1"/>
    </xf>
    <xf numFmtId="0" fontId="1" fillId="33" borderId="11" xfId="0" applyFont="1" applyFill="1" applyBorder="1" applyAlignment="1">
      <alignment wrapText="1"/>
    </xf>
    <xf numFmtId="0" fontId="1" fillId="33" borderId="12" xfId="0" applyFont="1" applyFill="1" applyBorder="1" applyAlignment="1">
      <alignment wrapText="1"/>
    </xf>
    <xf numFmtId="0" fontId="1" fillId="33" borderId="13" xfId="0" applyFont="1" applyFill="1" applyBorder="1" applyAlignment="1">
      <alignment wrapText="1"/>
    </xf>
    <xf numFmtId="0" fontId="1" fillId="33" borderId="0" xfId="0" applyFont="1" applyFill="1" applyBorder="1" applyAlignment="1">
      <alignment wrapText="1"/>
    </xf>
    <xf numFmtId="0" fontId="1" fillId="33" borderId="14" xfId="0" applyFont="1" applyFill="1" applyBorder="1" applyAlignment="1">
      <alignment wrapText="1"/>
    </xf>
    <xf numFmtId="0" fontId="0" fillId="33" borderId="13" xfId="0" applyFill="1" applyBorder="1" applyAlignment="1">
      <alignment vertical="top" wrapText="1"/>
    </xf>
    <xf numFmtId="0" fontId="0" fillId="33" borderId="0" xfId="0" applyFill="1" applyBorder="1" applyAlignment="1">
      <alignment vertical="top" wrapText="1"/>
    </xf>
    <xf numFmtId="0" fontId="0" fillId="33" borderId="14" xfId="0" applyFill="1" applyBorder="1" applyAlignment="1">
      <alignment vertical="top" wrapTex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1" fillId="33" borderId="56" xfId="0" applyFont="1" applyFill="1" applyBorder="1" applyAlignment="1">
      <alignment/>
    </xf>
    <xf numFmtId="0" fontId="1" fillId="33" borderId="46" xfId="0" applyFont="1" applyFill="1" applyBorder="1" applyAlignment="1">
      <alignment/>
    </xf>
    <xf numFmtId="0" fontId="1" fillId="33" borderId="57" xfId="0" applyFont="1" applyFill="1" applyBorder="1" applyAlignment="1">
      <alignment/>
    </xf>
    <xf numFmtId="0" fontId="1" fillId="33" borderId="45" xfId="0" applyFont="1" applyFill="1" applyBorder="1" applyAlignment="1">
      <alignment horizontal="left" wrapText="1"/>
    </xf>
    <xf numFmtId="0" fontId="1" fillId="33" borderId="58" xfId="0" applyFont="1" applyFill="1" applyBorder="1" applyAlignment="1">
      <alignment horizontal="left" wrapText="1"/>
    </xf>
    <xf numFmtId="0" fontId="1" fillId="33" borderId="59" xfId="0" applyFont="1" applyFill="1" applyBorder="1" applyAlignment="1">
      <alignment horizontal="left" wrapText="1"/>
    </xf>
    <xf numFmtId="0" fontId="23" fillId="33" borderId="60" xfId="0" applyFont="1" applyFill="1" applyBorder="1" applyAlignment="1">
      <alignment wrapText="1" shrinkToFit="1"/>
    </xf>
    <xf numFmtId="0" fontId="23" fillId="33" borderId="56" xfId="0" applyFont="1" applyFill="1" applyBorder="1" applyAlignment="1">
      <alignment wrapText="1" shrinkToFit="1"/>
    </xf>
    <xf numFmtId="0" fontId="1" fillId="33" borderId="27" xfId="0" applyFont="1" applyFill="1" applyBorder="1" applyAlignment="1">
      <alignment horizontal="left" wrapText="1"/>
    </xf>
    <xf numFmtId="0" fontId="1" fillId="33" borderId="61" xfId="0" applyFont="1" applyFill="1" applyBorder="1" applyAlignment="1">
      <alignment horizontal="left" wrapText="1"/>
    </xf>
    <xf numFmtId="0" fontId="1" fillId="33" borderId="28" xfId="0" applyFont="1" applyFill="1" applyBorder="1" applyAlignment="1">
      <alignment horizontal="left" wrapText="1"/>
    </xf>
    <xf numFmtId="0" fontId="0" fillId="40" borderId="27" xfId="0" applyFill="1" applyBorder="1" applyAlignment="1">
      <alignment/>
    </xf>
    <xf numFmtId="0" fontId="0" fillId="40" borderId="28" xfId="0" applyFill="1" applyBorder="1" applyAlignment="1">
      <alignment/>
    </xf>
    <xf numFmtId="0" fontId="0" fillId="39" borderId="10" xfId="0" applyFill="1" applyBorder="1" applyAlignment="1">
      <alignment/>
    </xf>
    <xf numFmtId="0" fontId="25" fillId="42" borderId="19" xfId="0" applyFont="1" applyFill="1" applyBorder="1" applyAlignment="1">
      <alignment wrapText="1"/>
    </xf>
    <xf numFmtId="0" fontId="1" fillId="33" borderId="18" xfId="0" applyNumberFormat="1" applyFont="1" applyFill="1" applyBorder="1" applyAlignment="1">
      <alignment vertical="top" wrapText="1"/>
    </xf>
    <xf numFmtId="0" fontId="0" fillId="33" borderId="11" xfId="0" applyNumberFormat="1" applyFill="1" applyBorder="1" applyAlignment="1">
      <alignment vertical="top" wrapText="1"/>
    </xf>
    <xf numFmtId="0" fontId="0" fillId="33" borderId="12" xfId="0" applyNumberFormat="1" applyFill="1" applyBorder="1" applyAlignment="1">
      <alignment vertical="top" wrapText="1"/>
    </xf>
    <xf numFmtId="0" fontId="0" fillId="33" borderId="13" xfId="0" applyNumberFormat="1" applyFill="1" applyBorder="1" applyAlignment="1">
      <alignment vertical="top" wrapText="1"/>
    </xf>
    <xf numFmtId="0" fontId="0" fillId="33" borderId="0" xfId="0" applyNumberFormat="1" applyFill="1" applyBorder="1" applyAlignment="1">
      <alignment vertical="top" wrapText="1"/>
    </xf>
    <xf numFmtId="0" fontId="0" fillId="33" borderId="14" xfId="0" applyNumberFormat="1" applyFill="1" applyBorder="1" applyAlignment="1">
      <alignment vertical="top" wrapText="1"/>
    </xf>
    <xf numFmtId="0" fontId="0" fillId="33" borderId="15" xfId="0" applyNumberFormat="1" applyFill="1" applyBorder="1" applyAlignment="1">
      <alignment vertical="top" wrapText="1"/>
    </xf>
    <xf numFmtId="0" fontId="0" fillId="33" borderId="16" xfId="0" applyNumberFormat="1" applyFill="1" applyBorder="1" applyAlignment="1">
      <alignment vertical="top" wrapText="1"/>
    </xf>
    <xf numFmtId="0" fontId="0" fillId="33" borderId="17" xfId="0" applyNumberFormat="1" applyFill="1" applyBorder="1" applyAlignment="1">
      <alignment vertical="top" wrapText="1"/>
    </xf>
    <xf numFmtId="0" fontId="26" fillId="49" borderId="10" xfId="0" applyFont="1" applyFill="1" applyBorder="1" applyAlignment="1">
      <alignment/>
    </xf>
    <xf numFmtId="0" fontId="0" fillId="50" borderId="10" xfId="0" applyFill="1" applyBorder="1" applyAlignment="1">
      <alignment/>
    </xf>
    <xf numFmtId="0" fontId="18" fillId="37" borderId="29" xfId="0" applyFont="1" applyFill="1" applyBorder="1" applyAlignment="1">
      <alignment/>
    </xf>
    <xf numFmtId="0" fontId="18" fillId="37" borderId="62" xfId="0" applyFont="1" applyFill="1" applyBorder="1" applyAlignment="1">
      <alignment/>
    </xf>
    <xf numFmtId="0" fontId="0" fillId="33" borderId="13" xfId="0" applyFill="1" applyBorder="1" applyAlignment="1">
      <alignment wrapText="1"/>
    </xf>
    <xf numFmtId="0" fontId="0" fillId="33" borderId="0" xfId="0" applyFill="1" applyBorder="1" applyAlignment="1">
      <alignment wrapText="1"/>
    </xf>
    <xf numFmtId="0" fontId="30" fillId="0" borderId="56" xfId="0" applyFont="1" applyBorder="1" applyAlignment="1">
      <alignment vertical="top" wrapText="1"/>
    </xf>
    <xf numFmtId="0" fontId="30" fillId="0" borderId="46" xfId="0" applyFont="1" applyBorder="1" applyAlignment="1">
      <alignment vertical="top" wrapText="1"/>
    </xf>
    <xf numFmtId="0" fontId="17" fillId="0" borderId="10" xfId="0" applyFont="1" applyBorder="1" applyAlignment="1">
      <alignment/>
    </xf>
    <xf numFmtId="0" fontId="17" fillId="0" borderId="63" xfId="0" applyFont="1" applyBorder="1" applyAlignment="1">
      <alignment wrapText="1"/>
    </xf>
    <xf numFmtId="0" fontId="17" fillId="0" borderId="57" xfId="0" applyFont="1" applyBorder="1" applyAlignment="1">
      <alignment wrapText="1"/>
    </xf>
    <xf numFmtId="0" fontId="15" fillId="35" borderId="27" xfId="0" applyFont="1" applyFill="1" applyBorder="1" applyAlignment="1">
      <alignment/>
    </xf>
    <xf numFmtId="0" fontId="15" fillId="35" borderId="28" xfId="0" applyFont="1" applyFill="1" applyBorder="1" applyAlignment="1">
      <alignment/>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2" fontId="15" fillId="35" borderId="10" xfId="0" applyNumberFormat="1" applyFont="1" applyFill="1" applyBorder="1" applyAlignment="1">
      <alignment horizontal="center" vertical="center"/>
    </xf>
    <xf numFmtId="0" fontId="14" fillId="36" borderId="27" xfId="0" applyFont="1" applyFill="1" applyBorder="1" applyAlignment="1">
      <alignment vertical="top" wrapText="1"/>
    </xf>
    <xf numFmtId="0" fontId="14" fillId="36" borderId="28" xfId="0" applyFont="1" applyFill="1" applyBorder="1" applyAlignment="1">
      <alignment vertical="top" wrapText="1"/>
    </xf>
    <xf numFmtId="2" fontId="15" fillId="0" borderId="10" xfId="0" applyNumberFormat="1" applyFont="1" applyBorder="1" applyAlignment="1">
      <alignment horizontal="center" vertical="center"/>
    </xf>
    <xf numFmtId="0" fontId="13" fillId="33" borderId="10" xfId="0" applyFont="1" applyFill="1" applyBorder="1" applyAlignment="1">
      <alignment vertical="top" wrapText="1"/>
    </xf>
    <xf numFmtId="2" fontId="15" fillId="36" borderId="10" xfId="0" applyNumberFormat="1" applyFont="1" applyFill="1" applyBorder="1" applyAlignment="1">
      <alignment horizontal="center" vertical="center"/>
    </xf>
    <xf numFmtId="2" fontId="15" fillId="0" borderId="10" xfId="0" applyNumberFormat="1" applyFont="1" applyBorder="1" applyAlignment="1">
      <alignment horizontal="center" vertical="center" wrapText="1"/>
    </xf>
    <xf numFmtId="0" fontId="30" fillId="0" borderId="61" xfId="0" applyFont="1" applyBorder="1" applyAlignment="1">
      <alignment vertical="top" wrapText="1"/>
    </xf>
    <xf numFmtId="0" fontId="13" fillId="33" borderId="19" xfId="0" applyFont="1" applyFill="1" applyBorder="1" applyAlignment="1">
      <alignment vertical="top" wrapText="1"/>
    </xf>
    <xf numFmtId="0" fontId="13" fillId="33" borderId="22" xfId="0" applyFont="1" applyFill="1" applyBorder="1" applyAlignment="1">
      <alignment vertical="top" wrapText="1"/>
    </xf>
    <xf numFmtId="0" fontId="17" fillId="0" borderId="10" xfId="0" applyFont="1" applyBorder="1" applyAlignment="1">
      <alignment wrapText="1"/>
    </xf>
    <xf numFmtId="0" fontId="14" fillId="45" borderId="45" xfId="0" applyFont="1" applyFill="1" applyBorder="1" applyAlignment="1">
      <alignment vertical="top" wrapText="1"/>
    </xf>
    <xf numFmtId="0" fontId="14" fillId="45" borderId="53" xfId="0" applyFont="1" applyFill="1" applyBorder="1" applyAlignment="1">
      <alignment vertical="top" wrapText="1"/>
    </xf>
    <xf numFmtId="0" fontId="12" fillId="0" borderId="0" xfId="0" applyFont="1" applyAlignment="1">
      <alignment wrapText="1"/>
    </xf>
    <xf numFmtId="0" fontId="0" fillId="0" borderId="0" xfId="0" applyAlignment="1">
      <alignment horizontal="center" wrapText="1"/>
    </xf>
    <xf numFmtId="0" fontId="12" fillId="0" borderId="0" xfId="0" applyFont="1" applyAlignment="1">
      <alignment/>
    </xf>
    <xf numFmtId="0" fontId="0" fillId="0" borderId="0" xfId="0" applyAlignment="1">
      <alignment/>
    </xf>
    <xf numFmtId="0" fontId="1" fillId="0" borderId="27" xfId="0" applyFont="1" applyBorder="1" applyAlignment="1">
      <alignment horizontal="center" wrapText="1"/>
    </xf>
    <xf numFmtId="0" fontId="1" fillId="0" borderId="61" xfId="0" applyFont="1" applyBorder="1" applyAlignment="1">
      <alignment horizontal="center" wrapText="1"/>
    </xf>
    <xf numFmtId="0" fontId="1" fillId="0" borderId="28" xfId="0" applyFont="1" applyBorder="1" applyAlignment="1">
      <alignment horizontal="center" wrapText="1"/>
    </xf>
    <xf numFmtId="0" fontId="0" fillId="0" borderId="0" xfId="0" applyAlignment="1">
      <alignment vertical="top" wrapText="1"/>
    </xf>
    <xf numFmtId="0" fontId="0" fillId="0" borderId="0" xfId="0" applyAlignment="1">
      <alignment wrapText="1"/>
    </xf>
    <xf numFmtId="0" fontId="6" fillId="0" borderId="10" xfId="0" applyFont="1" applyBorder="1" applyAlignment="1">
      <alignment horizontal="left" indent="5"/>
    </xf>
    <xf numFmtId="0" fontId="2" fillId="0" borderId="46" xfId="53" applyBorder="1" applyAlignment="1" applyProtection="1">
      <alignment/>
      <protection/>
    </xf>
    <xf numFmtId="0" fontId="0" fillId="0" borderId="46" xfId="0" applyBorder="1" applyAlignment="1">
      <alignment/>
    </xf>
    <xf numFmtId="0" fontId="18" fillId="0" borderId="0" xfId="0" applyFont="1" applyAlignment="1">
      <alignment/>
    </xf>
    <xf numFmtId="0" fontId="6"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horizontal="left" indent="4"/>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1">
    <dxf>
      <fill>
        <patternFill>
          <bgColor indexed="52"/>
        </patternFill>
      </fill>
    </dxf>
    <dxf>
      <fill>
        <patternFill>
          <bgColor indexed="43"/>
        </patternFill>
      </fill>
    </dxf>
    <dxf>
      <fill>
        <patternFill>
          <bgColor indexed="42"/>
        </patternFill>
      </fill>
    </dxf>
    <dxf>
      <font>
        <color auto="1"/>
      </font>
      <fill>
        <patternFill>
          <bgColor indexed="52"/>
        </patternFill>
      </fill>
    </dxf>
    <dxf>
      <fill>
        <patternFill>
          <bgColor indexed="42"/>
        </patternFill>
      </fill>
    </dxf>
    <dxf>
      <font>
        <color auto="1"/>
      </font>
      <fill>
        <patternFill>
          <bgColor indexed="52"/>
        </patternFill>
      </fill>
    </dxf>
    <dxf>
      <fill>
        <patternFill>
          <bgColor indexed="46"/>
        </patternFill>
      </fill>
    </dxf>
    <dxf>
      <fill>
        <patternFill>
          <bgColor indexed="46"/>
        </patternFill>
      </fill>
    </dxf>
    <dxf>
      <fill>
        <patternFill>
          <bgColor indexed="42"/>
        </patternFill>
      </fill>
    </dxf>
    <dxf>
      <fill>
        <patternFill>
          <bgColor indexed="46"/>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50"/>
        </patternFill>
      </fill>
    </dxf>
    <dxf>
      <font>
        <color indexed="9"/>
      </font>
      <fill>
        <patternFill>
          <bgColor indexed="58"/>
        </patternFill>
      </fill>
    </dxf>
    <dxf>
      <fill>
        <patternFill>
          <bgColor indexed="52"/>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ont>
        <color indexed="9"/>
      </font>
      <fill>
        <patternFill>
          <bgColor indexed="58"/>
        </patternFill>
      </fill>
    </dxf>
    <dxf>
      <fill>
        <patternFill>
          <bgColor indexed="52"/>
        </patternFill>
      </fill>
    </dxf>
    <dxf>
      <fill>
        <patternFill>
          <bgColor indexed="4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17</xdr:row>
      <xdr:rowOff>9525</xdr:rowOff>
    </xdr:from>
    <xdr:to>
      <xdr:col>1</xdr:col>
      <xdr:colOff>1343025</xdr:colOff>
      <xdr:row>35</xdr:row>
      <xdr:rowOff>38100</xdr:rowOff>
    </xdr:to>
    <xdr:pic>
      <xdr:nvPicPr>
        <xdr:cNvPr id="1" name="Picture 1" descr="SE London Wards &amp; Postcode District"/>
        <xdr:cNvPicPr preferRelativeResize="1">
          <a:picLocks noChangeAspect="1"/>
        </xdr:cNvPicPr>
      </xdr:nvPicPr>
      <xdr:blipFill>
        <a:blip r:embed="rId1"/>
        <a:srcRect l="4385" t="4685" r="68728" b="57485"/>
        <a:stretch>
          <a:fillRect/>
        </a:stretch>
      </xdr:blipFill>
      <xdr:spPr>
        <a:xfrm>
          <a:off x="276225" y="3810000"/>
          <a:ext cx="2514600" cy="31527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28</xdr:row>
      <xdr:rowOff>57150</xdr:rowOff>
    </xdr:from>
    <xdr:to>
      <xdr:col>13</xdr:col>
      <xdr:colOff>161925</xdr:colOff>
      <xdr:row>38</xdr:row>
      <xdr:rowOff>85725</xdr:rowOff>
    </xdr:to>
    <xdr:pic>
      <xdr:nvPicPr>
        <xdr:cNvPr id="1" name="Picture 4"/>
        <xdr:cNvPicPr preferRelativeResize="1">
          <a:picLocks noChangeAspect="1"/>
        </xdr:cNvPicPr>
      </xdr:nvPicPr>
      <xdr:blipFill>
        <a:blip r:embed="rId1"/>
        <a:stretch>
          <a:fillRect/>
        </a:stretch>
      </xdr:blipFill>
      <xdr:spPr>
        <a:xfrm>
          <a:off x="5981700" y="6915150"/>
          <a:ext cx="3838575" cy="1647825"/>
        </a:xfrm>
        <a:prstGeom prst="rect">
          <a:avLst/>
        </a:prstGeom>
        <a:noFill/>
        <a:ln w="9525" cmpd="sng">
          <a:solidFill>
            <a:srgbClr val="000000"/>
          </a:solidFill>
          <a:headEnd type="none"/>
          <a:tailEnd type="none"/>
        </a:ln>
      </xdr:spPr>
    </xdr:pic>
    <xdr:clientData/>
  </xdr:twoCellAnchor>
  <xdr:twoCellAnchor editAs="oneCell">
    <xdr:from>
      <xdr:col>7</xdr:col>
      <xdr:colOff>9525</xdr:colOff>
      <xdr:row>20</xdr:row>
      <xdr:rowOff>85725</xdr:rowOff>
    </xdr:from>
    <xdr:to>
      <xdr:col>15</xdr:col>
      <xdr:colOff>114300</xdr:colOff>
      <xdr:row>27</xdr:row>
      <xdr:rowOff>85725</xdr:rowOff>
    </xdr:to>
    <xdr:pic>
      <xdr:nvPicPr>
        <xdr:cNvPr id="2" name="Picture 6"/>
        <xdr:cNvPicPr preferRelativeResize="1">
          <a:picLocks noChangeAspect="1"/>
        </xdr:cNvPicPr>
      </xdr:nvPicPr>
      <xdr:blipFill>
        <a:blip r:embed="rId2"/>
        <a:stretch>
          <a:fillRect/>
        </a:stretch>
      </xdr:blipFill>
      <xdr:spPr>
        <a:xfrm>
          <a:off x="6010275" y="5000625"/>
          <a:ext cx="4981575" cy="1781175"/>
        </a:xfrm>
        <a:prstGeom prst="rect">
          <a:avLst/>
        </a:prstGeom>
        <a:noFill/>
        <a:ln w="9525" cmpd="sng">
          <a:solidFill>
            <a:srgbClr val="000000"/>
          </a:solidFill>
          <a:headEnd type="none"/>
          <a:tailEnd type="none"/>
        </a:ln>
      </xdr:spPr>
    </xdr:pic>
    <xdr:clientData/>
  </xdr:twoCellAnchor>
  <xdr:twoCellAnchor>
    <xdr:from>
      <xdr:col>5</xdr:col>
      <xdr:colOff>419100</xdr:colOff>
      <xdr:row>20</xdr:row>
      <xdr:rowOff>85725</xdr:rowOff>
    </xdr:from>
    <xdr:to>
      <xdr:col>6</xdr:col>
      <xdr:colOff>438150</xdr:colOff>
      <xdr:row>24</xdr:row>
      <xdr:rowOff>19050</xdr:rowOff>
    </xdr:to>
    <xdr:sp>
      <xdr:nvSpPr>
        <xdr:cNvPr id="3" name="Line 7"/>
        <xdr:cNvSpPr>
          <a:spLocks/>
        </xdr:cNvSpPr>
      </xdr:nvSpPr>
      <xdr:spPr>
        <a:xfrm>
          <a:off x="5200650" y="5000625"/>
          <a:ext cx="628650" cy="106680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20</xdr:row>
      <xdr:rowOff>104775</xdr:rowOff>
    </xdr:from>
    <xdr:to>
      <xdr:col>6</xdr:col>
      <xdr:colOff>447675</xdr:colOff>
      <xdr:row>32</xdr:row>
      <xdr:rowOff>19050</xdr:rowOff>
    </xdr:to>
    <xdr:sp>
      <xdr:nvSpPr>
        <xdr:cNvPr id="4" name="Line 8"/>
        <xdr:cNvSpPr>
          <a:spLocks/>
        </xdr:cNvSpPr>
      </xdr:nvSpPr>
      <xdr:spPr>
        <a:xfrm>
          <a:off x="4467225" y="5019675"/>
          <a:ext cx="1371600" cy="2505075"/>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57150</xdr:colOff>
      <xdr:row>35</xdr:row>
      <xdr:rowOff>104775</xdr:rowOff>
    </xdr:from>
    <xdr:to>
      <xdr:col>6</xdr:col>
      <xdr:colOff>428625</xdr:colOff>
      <xdr:row>49</xdr:row>
      <xdr:rowOff>152400</xdr:rowOff>
    </xdr:to>
    <xdr:pic>
      <xdr:nvPicPr>
        <xdr:cNvPr id="5" name="Picture 10"/>
        <xdr:cNvPicPr preferRelativeResize="1">
          <a:picLocks noChangeAspect="1"/>
        </xdr:cNvPicPr>
      </xdr:nvPicPr>
      <xdr:blipFill>
        <a:blip r:embed="rId3"/>
        <a:stretch>
          <a:fillRect/>
        </a:stretch>
      </xdr:blipFill>
      <xdr:spPr>
        <a:xfrm>
          <a:off x="57150" y="8096250"/>
          <a:ext cx="5762625" cy="2314575"/>
        </a:xfrm>
        <a:prstGeom prst="rect">
          <a:avLst/>
        </a:prstGeom>
        <a:solidFill>
          <a:srgbClr val="000000"/>
        </a:solidFill>
        <a:ln w="9525" cmpd="sng">
          <a:solidFill>
            <a:srgbClr val="000000"/>
          </a:solidFill>
          <a:headEnd type="none"/>
          <a:tailEnd type="none"/>
        </a:ln>
      </xdr:spPr>
    </xdr:pic>
    <xdr:clientData/>
  </xdr:twoCellAnchor>
  <xdr:twoCellAnchor>
    <xdr:from>
      <xdr:col>3</xdr:col>
      <xdr:colOff>809625</xdr:colOff>
      <xdr:row>20</xdr:row>
      <xdr:rowOff>57150</xdr:rowOff>
    </xdr:from>
    <xdr:to>
      <xdr:col>3</xdr:col>
      <xdr:colOff>819150</xdr:colOff>
      <xdr:row>35</xdr:row>
      <xdr:rowOff>28575</xdr:rowOff>
    </xdr:to>
    <xdr:sp>
      <xdr:nvSpPr>
        <xdr:cNvPr id="6" name="Line 11"/>
        <xdr:cNvSpPr>
          <a:spLocks/>
        </xdr:cNvSpPr>
      </xdr:nvSpPr>
      <xdr:spPr>
        <a:xfrm flipH="1">
          <a:off x="3752850" y="4972050"/>
          <a:ext cx="9525" cy="304800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dwp.gov.uk/newsroom/press-releases/2012/may-2012/dwp046-12.shtml"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lha-direct.voa.gov.uk/search.aspx" TargetMode="External" /><Relationship Id="rId2" Type="http://schemas.openxmlformats.org/officeDocument/2006/relationships/hyperlink" Target="http://www.dataspring.org.uk/dataservices/IntRGtables.as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lha-direct.voa.gov.uk/search.asp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lha-direct.voa.gov.uk/search.asp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ataspring.org.uk/dataservices/IntRGtables.as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hmrc.gov.uk/rates/taxcredits.htm" TargetMode="External" /><Relationship Id="rId2" Type="http://schemas.openxmlformats.org/officeDocument/2006/relationships/hyperlink" Target="http://www.hmrc.gov.uk/rates/taxcredits.htm" TargetMode="External" /><Relationship Id="rId3" Type="http://schemas.openxmlformats.org/officeDocument/2006/relationships/hyperlink" Target="http://www.direct.gov.uk/en/MoneyTaxAndBenefits/BenefitsTaxCreditsAndOtherSupport/On_a_low_income/DG_185670" TargetMode="External" /><Relationship Id="rId4" Type="http://schemas.openxmlformats.org/officeDocument/2006/relationships/drawing" Target="../drawings/drawing2.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J37"/>
  <sheetViews>
    <sheetView tabSelected="1" zoomScale="75" zoomScaleNormal="75" zoomScalePageLayoutView="0" workbookViewId="0" topLeftCell="A1">
      <selection activeCell="A1" sqref="A1"/>
    </sheetView>
  </sheetViews>
  <sheetFormatPr defaultColWidth="9.140625" defaultRowHeight="12.75"/>
  <cols>
    <col min="1" max="1" width="21.7109375" style="1" customWidth="1"/>
    <col min="2" max="2" width="85.7109375" style="0" customWidth="1"/>
    <col min="5" max="5" width="17.8515625" style="0" customWidth="1"/>
  </cols>
  <sheetData>
    <row r="1" spans="1:2" ht="20.25">
      <c r="A1" s="71" t="s">
        <v>271</v>
      </c>
      <c r="B1" s="8"/>
    </row>
    <row r="2" spans="1:2" ht="12.75">
      <c r="A2" s="115"/>
      <c r="B2" s="11"/>
    </row>
    <row r="3" spans="1:2" ht="15.75" customHeight="1">
      <c r="A3" s="222" t="s">
        <v>272</v>
      </c>
      <c r="B3" s="223"/>
    </row>
    <row r="4" spans="1:2" ht="7.5" customHeight="1">
      <c r="A4" s="224"/>
      <c r="B4" s="223"/>
    </row>
    <row r="5" spans="1:2" ht="90" customHeight="1">
      <c r="A5" s="70" t="s">
        <v>126</v>
      </c>
      <c r="B5" s="225" t="s">
        <v>299</v>
      </c>
    </row>
    <row r="6" spans="1:2" ht="12.75" customHeight="1">
      <c r="A6" s="70"/>
      <c r="B6" s="225"/>
    </row>
    <row r="7" spans="1:2" ht="12.75" customHeight="1">
      <c r="A7" s="70" t="s">
        <v>39</v>
      </c>
      <c r="B7" s="225" t="s">
        <v>273</v>
      </c>
    </row>
    <row r="8" spans="1:2" ht="12.75">
      <c r="A8" s="70"/>
      <c r="B8" s="225" t="s">
        <v>123</v>
      </c>
    </row>
    <row r="9" spans="1:2" ht="12.75">
      <c r="A9" s="70"/>
      <c r="B9" s="225" t="s">
        <v>218</v>
      </c>
    </row>
    <row r="10" spans="1:2" ht="12.75">
      <c r="A10" s="70"/>
      <c r="B10" s="225" t="s">
        <v>60</v>
      </c>
    </row>
    <row r="11" spans="1:2" ht="12.75">
      <c r="A11" s="70"/>
      <c r="B11" s="225" t="s">
        <v>215</v>
      </c>
    </row>
    <row r="12" spans="1:2" ht="12.75">
      <c r="A12" s="70" t="s">
        <v>216</v>
      </c>
      <c r="B12" s="225"/>
    </row>
    <row r="13" spans="1:2" ht="12.75">
      <c r="A13" s="70" t="s">
        <v>40</v>
      </c>
      <c r="B13" s="225" t="s">
        <v>12</v>
      </c>
    </row>
    <row r="14" spans="1:2" ht="12.75">
      <c r="A14" s="224"/>
      <c r="B14" s="225" t="s">
        <v>43</v>
      </c>
    </row>
    <row r="15" spans="1:2" ht="12.75">
      <c r="A15" s="115"/>
      <c r="B15" s="11"/>
    </row>
    <row r="16" spans="1:2" ht="12.75">
      <c r="A16" s="70" t="s">
        <v>121</v>
      </c>
      <c r="B16" s="11"/>
    </row>
    <row r="17" spans="1:2" ht="12.75">
      <c r="A17" s="115"/>
      <c r="B17" s="11"/>
    </row>
    <row r="18" spans="1:2" ht="12.75">
      <c r="A18" s="115"/>
      <c r="B18" s="11"/>
    </row>
    <row r="19" spans="1:2" ht="144" customHeight="1">
      <c r="A19" s="115"/>
      <c r="B19" s="11"/>
    </row>
    <row r="20" spans="1:2" ht="12.75">
      <c r="A20" s="115"/>
      <c r="B20" s="11"/>
    </row>
    <row r="21" spans="1:10" ht="27" customHeight="1" hidden="1">
      <c r="A21" s="9"/>
      <c r="B21" s="11"/>
      <c r="C21" s="299"/>
      <c r="D21" s="299"/>
      <c r="E21" s="299"/>
      <c r="F21" s="299"/>
      <c r="G21" s="299"/>
      <c r="H21" s="299"/>
      <c r="I21" s="299"/>
      <c r="J21" s="300"/>
    </row>
    <row r="22" spans="1:10" ht="12.75" hidden="1">
      <c r="A22" s="9"/>
      <c r="B22" s="11"/>
      <c r="C22" s="10"/>
      <c r="D22" s="10"/>
      <c r="E22" s="10"/>
      <c r="F22" s="10"/>
      <c r="G22" s="10"/>
      <c r="H22" s="10"/>
      <c r="I22" s="10"/>
      <c r="J22" s="11"/>
    </row>
    <row r="23" spans="1:10" ht="12.75" hidden="1">
      <c r="A23" s="9"/>
      <c r="B23" s="11"/>
      <c r="C23" s="10"/>
      <c r="D23" s="10"/>
      <c r="E23" s="10"/>
      <c r="F23" s="10"/>
      <c r="G23" s="10"/>
      <c r="H23" s="10"/>
      <c r="I23" s="10"/>
      <c r="J23" s="11"/>
    </row>
    <row r="24" spans="1:10" ht="12.75" hidden="1">
      <c r="A24" s="9"/>
      <c r="B24" s="11"/>
      <c r="C24" s="10"/>
      <c r="D24" s="10"/>
      <c r="E24" s="10"/>
      <c r="F24" s="10"/>
      <c r="G24" s="10"/>
      <c r="H24" s="10"/>
      <c r="I24" s="10"/>
      <c r="J24" s="11"/>
    </row>
    <row r="25" spans="1:10" ht="12.75" hidden="1">
      <c r="A25" s="9"/>
      <c r="B25" s="11"/>
      <c r="C25" s="10"/>
      <c r="D25" s="10"/>
      <c r="E25" s="10"/>
      <c r="F25" s="10"/>
      <c r="G25" s="10"/>
      <c r="H25" s="10"/>
      <c r="I25" s="10"/>
      <c r="J25" s="11"/>
    </row>
    <row r="26" spans="1:10" ht="12.75" hidden="1">
      <c r="A26" s="9"/>
      <c r="B26" s="11"/>
      <c r="C26" s="10"/>
      <c r="D26" s="10"/>
      <c r="E26" s="10"/>
      <c r="F26" s="10"/>
      <c r="G26" s="10"/>
      <c r="H26" s="10"/>
      <c r="I26" s="10"/>
      <c r="J26" s="11"/>
    </row>
    <row r="27" spans="1:10" ht="12.75" hidden="1">
      <c r="A27" s="9"/>
      <c r="B27" s="11"/>
      <c r="C27" s="10"/>
      <c r="D27" s="10"/>
      <c r="E27" s="10"/>
      <c r="F27" s="10"/>
      <c r="G27" s="10"/>
      <c r="H27" s="10"/>
      <c r="I27" s="10"/>
      <c r="J27" s="11"/>
    </row>
    <row r="28" spans="1:10" ht="12.75" hidden="1">
      <c r="A28" s="9"/>
      <c r="B28" s="11"/>
      <c r="C28" s="10"/>
      <c r="D28" s="10"/>
      <c r="E28" s="10"/>
      <c r="F28" s="10"/>
      <c r="G28" s="10"/>
      <c r="H28" s="10"/>
      <c r="I28" s="10"/>
      <c r="J28" s="11"/>
    </row>
    <row r="29" spans="1:10" ht="13.5" hidden="1" thickBot="1">
      <c r="A29" s="12"/>
      <c r="B29" s="14"/>
      <c r="C29" s="13"/>
      <c r="D29" s="13"/>
      <c r="E29" s="13"/>
      <c r="F29" s="13"/>
      <c r="G29" s="13"/>
      <c r="H29" s="13"/>
      <c r="I29" s="13"/>
      <c r="J29" s="14"/>
    </row>
    <row r="30" spans="1:2" ht="12.75">
      <c r="A30" s="9"/>
      <c r="B30" s="11"/>
    </row>
    <row r="31" spans="1:2" ht="12.75">
      <c r="A31" s="9"/>
      <c r="B31" s="11"/>
    </row>
    <row r="32" spans="1:2" ht="12.75">
      <c r="A32" s="9"/>
      <c r="B32" s="11"/>
    </row>
    <row r="33" spans="1:2" ht="12.75">
      <c r="A33" s="9"/>
      <c r="B33" s="11"/>
    </row>
    <row r="34" spans="1:2" ht="12.75">
      <c r="A34" s="9"/>
      <c r="B34" s="11"/>
    </row>
    <row r="35" spans="1:2" ht="12.75">
      <c r="A35" s="9"/>
      <c r="B35" s="11"/>
    </row>
    <row r="36" spans="1:2" ht="12.75">
      <c r="A36" s="9"/>
      <c r="B36" s="11"/>
    </row>
    <row r="37" spans="1:2" ht="13.5" thickBot="1">
      <c r="A37" s="12"/>
      <c r="B37" s="14"/>
    </row>
  </sheetData>
  <sheetProtection/>
  <mergeCells count="1">
    <mergeCell ref="C21:J21"/>
  </mergeCells>
  <printOptions/>
  <pageMargins left="0.75" right="0.75" top="1" bottom="1" header="0.5" footer="0.5"/>
  <pageSetup fitToHeight="1" fitToWidth="1" horizontalDpi="600" verticalDpi="6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zoomScale="75" zoomScaleNormal="75" zoomScalePageLayoutView="0" workbookViewId="0" topLeftCell="A1">
      <selection activeCell="R50" sqref="R50:R51"/>
    </sheetView>
  </sheetViews>
  <sheetFormatPr defaultColWidth="9.140625" defaultRowHeight="12.75"/>
  <sheetData>
    <row r="1" spans="1:11" ht="20.25">
      <c r="A1" s="407" t="s">
        <v>274</v>
      </c>
      <c r="B1" s="407"/>
      <c r="C1" s="407"/>
      <c r="D1" s="407"/>
      <c r="E1" s="407"/>
      <c r="F1" s="407"/>
      <c r="G1" s="407"/>
      <c r="H1" s="407"/>
      <c r="I1" s="407"/>
      <c r="J1" s="407"/>
      <c r="K1" s="407"/>
    </row>
    <row r="2" spans="1:11" ht="12.75">
      <c r="A2" s="405" t="s">
        <v>275</v>
      </c>
      <c r="B2" s="406"/>
      <c r="C2" s="406"/>
      <c r="D2" s="406"/>
      <c r="E2" s="406"/>
      <c r="F2" s="406"/>
      <c r="G2" s="406"/>
      <c r="H2" s="406"/>
      <c r="I2" s="406"/>
      <c r="J2" s="406"/>
      <c r="K2" s="406"/>
    </row>
    <row r="3" spans="1:11" ht="15">
      <c r="A3" s="408" t="s">
        <v>276</v>
      </c>
      <c r="B3" s="408"/>
      <c r="C3" s="408"/>
      <c r="D3" s="408"/>
      <c r="E3" s="408"/>
      <c r="F3" s="408"/>
      <c r="G3" s="408"/>
      <c r="H3" s="408"/>
      <c r="I3" s="408"/>
      <c r="J3" s="408"/>
      <c r="K3" s="408"/>
    </row>
    <row r="4" spans="1:11" ht="47.25" customHeight="1">
      <c r="A4" s="408" t="s">
        <v>239</v>
      </c>
      <c r="B4" s="408"/>
      <c r="C4" s="408"/>
      <c r="D4" s="408"/>
      <c r="E4" s="408"/>
      <c r="F4" s="408"/>
      <c r="G4" s="408"/>
      <c r="H4" s="408"/>
      <c r="I4" s="408"/>
      <c r="J4" s="408"/>
      <c r="K4" s="408"/>
    </row>
    <row r="5" spans="1:11" ht="15">
      <c r="A5" s="410" t="s">
        <v>240</v>
      </c>
      <c r="B5" s="410"/>
      <c r="C5" s="410"/>
      <c r="D5" s="410"/>
      <c r="E5" s="410"/>
      <c r="F5" s="410"/>
      <c r="G5" s="410"/>
      <c r="H5" s="410"/>
      <c r="I5" s="410"/>
      <c r="J5" s="410"/>
      <c r="K5" s="410"/>
    </row>
    <row r="6" spans="1:11" ht="15">
      <c r="A6" s="410" t="s">
        <v>241</v>
      </c>
      <c r="B6" s="410"/>
      <c r="C6" s="410"/>
      <c r="D6" s="410"/>
      <c r="E6" s="410"/>
      <c r="F6" s="410"/>
      <c r="G6" s="410"/>
      <c r="H6" s="410"/>
      <c r="I6" s="410"/>
      <c r="J6" s="410"/>
      <c r="K6" s="410"/>
    </row>
    <row r="7" spans="1:11" ht="15">
      <c r="A7" s="410" t="s">
        <v>242</v>
      </c>
      <c r="B7" s="410"/>
      <c r="C7" s="410"/>
      <c r="D7" s="410"/>
      <c r="E7" s="410"/>
      <c r="F7" s="410"/>
      <c r="G7" s="410"/>
      <c r="H7" s="410"/>
      <c r="I7" s="410"/>
      <c r="J7" s="410"/>
      <c r="K7" s="410"/>
    </row>
    <row r="8" spans="1:11" ht="15">
      <c r="A8" s="410" t="s">
        <v>243</v>
      </c>
      <c r="B8" s="410"/>
      <c r="C8" s="410"/>
      <c r="D8" s="410"/>
      <c r="E8" s="410"/>
      <c r="F8" s="410"/>
      <c r="G8" s="410"/>
      <c r="H8" s="410"/>
      <c r="I8" s="410"/>
      <c r="J8" s="410"/>
      <c r="K8" s="410"/>
    </row>
    <row r="9" spans="1:11" ht="15">
      <c r="A9" s="410" t="s">
        <v>244</v>
      </c>
      <c r="B9" s="410"/>
      <c r="C9" s="410"/>
      <c r="D9" s="410"/>
      <c r="E9" s="410"/>
      <c r="F9" s="410"/>
      <c r="G9" s="410"/>
      <c r="H9" s="410"/>
      <c r="I9" s="410"/>
      <c r="J9" s="410"/>
      <c r="K9" s="410"/>
    </row>
    <row r="10" spans="1:11" ht="15">
      <c r="A10" s="410" t="s">
        <v>245</v>
      </c>
      <c r="B10" s="410"/>
      <c r="C10" s="410"/>
      <c r="D10" s="410"/>
      <c r="E10" s="410"/>
      <c r="F10" s="410"/>
      <c r="G10" s="410"/>
      <c r="H10" s="410"/>
      <c r="I10" s="410"/>
      <c r="J10" s="410"/>
      <c r="K10" s="410"/>
    </row>
    <row r="11" spans="1:11" ht="15">
      <c r="A11" s="410" t="s">
        <v>246</v>
      </c>
      <c r="B11" s="410"/>
      <c r="C11" s="410"/>
      <c r="D11" s="410"/>
      <c r="E11" s="410"/>
      <c r="F11" s="410"/>
      <c r="G11" s="410"/>
      <c r="H11" s="410"/>
      <c r="I11" s="410"/>
      <c r="J11" s="410"/>
      <c r="K11" s="410"/>
    </row>
    <row r="12" spans="1:11" ht="15">
      <c r="A12" s="409"/>
      <c r="B12" s="409"/>
      <c r="C12" s="409"/>
      <c r="D12" s="409"/>
      <c r="E12" s="409"/>
      <c r="F12" s="409"/>
      <c r="G12" s="409"/>
      <c r="H12" s="409"/>
      <c r="I12" s="409"/>
      <c r="J12" s="409"/>
      <c r="K12" s="409"/>
    </row>
    <row r="13" spans="1:11" ht="29.25" customHeight="1">
      <c r="A13" s="408" t="s">
        <v>247</v>
      </c>
      <c r="B13" s="408"/>
      <c r="C13" s="408"/>
      <c r="D13" s="408"/>
      <c r="E13" s="408"/>
      <c r="F13" s="408"/>
      <c r="G13" s="408"/>
      <c r="H13" s="408"/>
      <c r="I13" s="408"/>
      <c r="J13" s="408"/>
      <c r="K13" s="408"/>
    </row>
    <row r="14" spans="1:11" ht="15">
      <c r="A14" s="409"/>
      <c r="B14" s="409"/>
      <c r="C14" s="409"/>
      <c r="D14" s="409"/>
      <c r="E14" s="409"/>
      <c r="F14" s="409"/>
      <c r="G14" s="409"/>
      <c r="H14" s="409"/>
      <c r="I14" s="409"/>
      <c r="J14" s="409"/>
      <c r="K14" s="409"/>
    </row>
    <row r="15" spans="1:11" ht="15">
      <c r="A15" s="409" t="s">
        <v>248</v>
      </c>
      <c r="B15" s="409"/>
      <c r="C15" s="409"/>
      <c r="D15" s="409"/>
      <c r="E15" s="409"/>
      <c r="F15" s="409"/>
      <c r="G15" s="409"/>
      <c r="H15" s="409"/>
      <c r="I15" s="409"/>
      <c r="J15" s="409"/>
      <c r="K15" s="409"/>
    </row>
    <row r="16" spans="1:11" ht="15">
      <c r="A16" s="404" t="s">
        <v>249</v>
      </c>
      <c r="B16" s="404"/>
      <c r="C16" s="404"/>
      <c r="D16" s="404"/>
      <c r="E16" s="404"/>
      <c r="F16" s="404"/>
      <c r="G16" s="404"/>
      <c r="H16" s="404"/>
      <c r="I16" s="404"/>
      <c r="J16" s="404"/>
      <c r="K16" s="404"/>
    </row>
    <row r="17" spans="1:11" ht="15">
      <c r="A17" s="404" t="s">
        <v>250</v>
      </c>
      <c r="B17" s="404"/>
      <c r="C17" s="404"/>
      <c r="D17" s="404"/>
      <c r="E17" s="404"/>
      <c r="F17" s="404"/>
      <c r="G17" s="404"/>
      <c r="H17" s="404"/>
      <c r="I17" s="404"/>
      <c r="J17" s="404"/>
      <c r="K17" s="404"/>
    </row>
    <row r="18" spans="1:11" ht="15">
      <c r="A18" s="404" t="s">
        <v>251</v>
      </c>
      <c r="B18" s="404"/>
      <c r="C18" s="404"/>
      <c r="D18" s="404"/>
      <c r="E18" s="404"/>
      <c r="F18" s="404"/>
      <c r="G18" s="404"/>
      <c r="H18" s="404"/>
      <c r="I18" s="404"/>
      <c r="J18" s="404"/>
      <c r="K18" s="404"/>
    </row>
    <row r="19" spans="1:11" ht="15">
      <c r="A19" s="404" t="s">
        <v>252</v>
      </c>
      <c r="B19" s="404"/>
      <c r="C19" s="404"/>
      <c r="D19" s="404"/>
      <c r="E19" s="404"/>
      <c r="F19" s="404"/>
      <c r="G19" s="404"/>
      <c r="H19" s="404"/>
      <c r="I19" s="404"/>
      <c r="J19" s="404"/>
      <c r="K19" s="404"/>
    </row>
    <row r="20" spans="1:11" ht="15">
      <c r="A20" s="404" t="s">
        <v>253</v>
      </c>
      <c r="B20" s="404"/>
      <c r="C20" s="404"/>
      <c r="D20" s="404"/>
      <c r="E20" s="404"/>
      <c r="F20" s="404"/>
      <c r="G20" s="404"/>
      <c r="H20" s="404"/>
      <c r="I20" s="404"/>
      <c r="J20" s="404"/>
      <c r="K20" s="404"/>
    </row>
    <row r="21" spans="1:11" ht="15">
      <c r="A21" s="404" t="s">
        <v>254</v>
      </c>
      <c r="B21" s="404"/>
      <c r="C21" s="404"/>
      <c r="D21" s="404"/>
      <c r="E21" s="404"/>
      <c r="F21" s="404"/>
      <c r="G21" s="404"/>
      <c r="H21" s="404"/>
      <c r="I21" s="404"/>
      <c r="J21" s="404"/>
      <c r="K21" s="404"/>
    </row>
    <row r="22" spans="1:11" ht="15">
      <c r="A22" s="404" t="s">
        <v>255</v>
      </c>
      <c r="B22" s="404"/>
      <c r="C22" s="404"/>
      <c r="D22" s="404"/>
      <c r="E22" s="404"/>
      <c r="F22" s="404"/>
      <c r="G22" s="404"/>
      <c r="H22" s="404"/>
      <c r="I22" s="404"/>
      <c r="J22" s="404"/>
      <c r="K22" s="404"/>
    </row>
    <row r="23" spans="1:11" ht="15">
      <c r="A23" s="404" t="s">
        <v>256</v>
      </c>
      <c r="B23" s="404"/>
      <c r="C23" s="404"/>
      <c r="D23" s="404"/>
      <c r="E23" s="404"/>
      <c r="F23" s="404"/>
      <c r="G23" s="404"/>
      <c r="H23" s="404"/>
      <c r="I23" s="404"/>
      <c r="J23" s="404"/>
      <c r="K23" s="404"/>
    </row>
    <row r="24" spans="1:11" ht="15">
      <c r="A24" s="404" t="s">
        <v>257</v>
      </c>
      <c r="B24" s="404"/>
      <c r="C24" s="404"/>
      <c r="D24" s="404"/>
      <c r="E24" s="404"/>
      <c r="F24" s="404"/>
      <c r="G24" s="404"/>
      <c r="H24" s="404"/>
      <c r="I24" s="404"/>
      <c r="J24" s="404"/>
      <c r="K24" s="404"/>
    </row>
    <row r="25" spans="1:11" ht="15">
      <c r="A25" s="404" t="s">
        <v>258</v>
      </c>
      <c r="B25" s="404"/>
      <c r="C25" s="404"/>
      <c r="D25" s="404"/>
      <c r="E25" s="404"/>
      <c r="F25" s="404"/>
      <c r="G25" s="404"/>
      <c r="H25" s="404"/>
      <c r="I25" s="404"/>
      <c r="J25" s="404"/>
      <c r="K25" s="404"/>
    </row>
    <row r="26" spans="1:11" ht="15">
      <c r="A26" s="404" t="s">
        <v>259</v>
      </c>
      <c r="B26" s="404"/>
      <c r="C26" s="404"/>
      <c r="D26" s="404"/>
      <c r="E26" s="404"/>
      <c r="F26" s="404"/>
      <c r="G26" s="404"/>
      <c r="H26" s="404"/>
      <c r="I26" s="404"/>
      <c r="J26" s="404"/>
      <c r="K26" s="404"/>
    </row>
    <row r="27" spans="1:11" ht="15">
      <c r="A27" s="404" t="s">
        <v>260</v>
      </c>
      <c r="B27" s="404"/>
      <c r="C27" s="404"/>
      <c r="D27" s="404"/>
      <c r="E27" s="404"/>
      <c r="F27" s="404"/>
      <c r="G27" s="404"/>
      <c r="H27" s="404"/>
      <c r="I27" s="404"/>
      <c r="J27" s="404"/>
      <c r="K27" s="404"/>
    </row>
    <row r="28" spans="1:11" ht="15">
      <c r="A28" s="404" t="s">
        <v>261</v>
      </c>
      <c r="B28" s="404"/>
      <c r="C28" s="404"/>
      <c r="D28" s="404"/>
      <c r="E28" s="404"/>
      <c r="F28" s="404"/>
      <c r="G28" s="404"/>
      <c r="H28" s="404"/>
      <c r="I28" s="404"/>
      <c r="J28" s="404"/>
      <c r="K28" s="404"/>
    </row>
    <row r="29" spans="1:11" ht="15">
      <c r="A29" s="404" t="s">
        <v>262</v>
      </c>
      <c r="B29" s="404"/>
      <c r="C29" s="404"/>
      <c r="D29" s="404"/>
      <c r="E29" s="404"/>
      <c r="F29" s="404"/>
      <c r="G29" s="404"/>
      <c r="H29" s="404"/>
      <c r="I29" s="404"/>
      <c r="J29" s="404"/>
      <c r="K29" s="404"/>
    </row>
    <row r="30" spans="1:11" ht="15">
      <c r="A30" s="404" t="s">
        <v>263</v>
      </c>
      <c r="B30" s="404"/>
      <c r="C30" s="404"/>
      <c r="D30" s="404"/>
      <c r="E30" s="404"/>
      <c r="F30" s="404"/>
      <c r="G30" s="404"/>
      <c r="H30" s="404"/>
      <c r="I30" s="404"/>
      <c r="J30" s="404"/>
      <c r="K30" s="404"/>
    </row>
    <row r="31" spans="1:11" ht="15">
      <c r="A31" s="404" t="s">
        <v>264</v>
      </c>
      <c r="B31" s="404"/>
      <c r="C31" s="404"/>
      <c r="D31" s="404"/>
      <c r="E31" s="404"/>
      <c r="F31" s="404"/>
      <c r="G31" s="404"/>
      <c r="H31" s="404"/>
      <c r="I31" s="404"/>
      <c r="J31" s="404"/>
      <c r="K31" s="404"/>
    </row>
    <row r="32" spans="1:11" ht="15">
      <c r="A32" s="409"/>
      <c r="B32" s="409"/>
      <c r="C32" s="409"/>
      <c r="D32" s="409"/>
      <c r="E32" s="409"/>
      <c r="F32" s="409"/>
      <c r="G32" s="409"/>
      <c r="H32" s="409"/>
      <c r="I32" s="409"/>
      <c r="J32" s="409"/>
      <c r="K32" s="409"/>
    </row>
    <row r="33" spans="1:11" ht="46.5" customHeight="1">
      <c r="A33" s="408" t="s">
        <v>265</v>
      </c>
      <c r="B33" s="408"/>
      <c r="C33" s="408"/>
      <c r="D33" s="408"/>
      <c r="E33" s="408"/>
      <c r="F33" s="408"/>
      <c r="G33" s="408"/>
      <c r="H33" s="408"/>
      <c r="I33" s="408"/>
      <c r="J33" s="408"/>
      <c r="K33" s="408"/>
    </row>
  </sheetData>
  <sheetProtection/>
  <mergeCells count="33">
    <mergeCell ref="A7:K7"/>
    <mergeCell ref="A6:K6"/>
    <mergeCell ref="A5:K5"/>
    <mergeCell ref="A11:K11"/>
    <mergeCell ref="A10:K10"/>
    <mergeCell ref="A9:K9"/>
    <mergeCell ref="A8:K8"/>
    <mergeCell ref="A15:K15"/>
    <mergeCell ref="A14:K14"/>
    <mergeCell ref="A12:K12"/>
    <mergeCell ref="A19:K19"/>
    <mergeCell ref="A18:K18"/>
    <mergeCell ref="A17:K17"/>
    <mergeCell ref="A16:K16"/>
    <mergeCell ref="A13:K13"/>
    <mergeCell ref="A29:K29"/>
    <mergeCell ref="A28:K28"/>
    <mergeCell ref="A27:K27"/>
    <mergeCell ref="A26:K26"/>
    <mergeCell ref="A33:K33"/>
    <mergeCell ref="A32:K32"/>
    <mergeCell ref="A31:K31"/>
    <mergeCell ref="A30:K30"/>
    <mergeCell ref="A25:K25"/>
    <mergeCell ref="A2:K2"/>
    <mergeCell ref="A1:K1"/>
    <mergeCell ref="A3:K3"/>
    <mergeCell ref="A4:K4"/>
    <mergeCell ref="A24:K24"/>
    <mergeCell ref="A23:K23"/>
    <mergeCell ref="A22:K22"/>
    <mergeCell ref="A21:K21"/>
    <mergeCell ref="A20:K20"/>
  </mergeCells>
  <hyperlinks>
    <hyperlink ref="A2" r:id="rId1" display="http://www.dwp.gov.uk/newsroom/press-releases/2012/may-2012/dwp046-12.shtml"/>
  </hyperlinks>
  <printOptions/>
  <pageMargins left="0.75" right="0.75" top="1" bottom="1" header="0.5" footer="0.5"/>
  <pageSetup fitToHeight="1" fitToWidth="1"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sheetPr>
    <tabColor indexed="13"/>
  </sheetPr>
  <dimension ref="A1:N54"/>
  <sheetViews>
    <sheetView view="pageBreakPreview" zoomScale="75" zoomScaleSheetLayoutView="75" zoomScalePageLayoutView="0" workbookViewId="0" topLeftCell="A1">
      <selection activeCell="A1" sqref="A1"/>
    </sheetView>
  </sheetViews>
  <sheetFormatPr defaultColWidth="9.140625" defaultRowHeight="12.75"/>
  <cols>
    <col min="1" max="1" width="23.140625" style="67" customWidth="1"/>
    <col min="2" max="2" width="10.00390625" style="67" customWidth="1"/>
    <col min="3" max="3" width="10.421875" style="67" customWidth="1"/>
    <col min="4" max="5" width="10.28125" style="67" customWidth="1"/>
    <col min="6" max="6" width="10.140625" style="67" customWidth="1"/>
    <col min="7" max="7" width="13.7109375" style="67" customWidth="1"/>
    <col min="8" max="8" width="9.00390625" style="67" bestFit="1" customWidth="1"/>
  </cols>
  <sheetData>
    <row r="1" spans="1:8" ht="20.25">
      <c r="A1" s="159" t="s">
        <v>234</v>
      </c>
      <c r="B1" s="160"/>
      <c r="C1" s="160"/>
      <c r="D1" s="160"/>
      <c r="E1" s="160"/>
      <c r="F1" s="160"/>
      <c r="G1" s="160"/>
      <c r="H1" s="218"/>
    </row>
    <row r="2" spans="1:8" ht="15" customHeight="1">
      <c r="A2" s="312" t="s">
        <v>213</v>
      </c>
      <c r="B2" s="313"/>
      <c r="C2" s="313"/>
      <c r="D2" s="313"/>
      <c r="E2" s="313"/>
      <c r="F2" s="313"/>
      <c r="G2" s="313"/>
      <c r="H2" s="314"/>
    </row>
    <row r="3" spans="1:8" ht="15" customHeight="1">
      <c r="A3" s="312"/>
      <c r="B3" s="313"/>
      <c r="C3" s="313"/>
      <c r="D3" s="313"/>
      <c r="E3" s="313"/>
      <c r="F3" s="313"/>
      <c r="G3" s="313"/>
      <c r="H3" s="314"/>
    </row>
    <row r="4" spans="1:8" ht="13.5" thickBot="1">
      <c r="A4" s="161"/>
      <c r="B4" s="162"/>
      <c r="C4" s="162"/>
      <c r="D4" s="162"/>
      <c r="E4" s="162"/>
      <c r="F4" s="162"/>
      <c r="G4" s="162"/>
      <c r="H4" s="219"/>
    </row>
    <row r="5" spans="1:8" ht="15.75">
      <c r="A5" s="304" t="s">
        <v>300</v>
      </c>
      <c r="B5" s="305"/>
      <c r="C5" s="305"/>
      <c r="D5" s="305"/>
      <c r="E5" s="306"/>
      <c r="F5" s="166"/>
      <c r="G5" s="315"/>
      <c r="H5" s="219"/>
    </row>
    <row r="6" spans="1:8" ht="12.75">
      <c r="A6" s="292" t="s">
        <v>104</v>
      </c>
      <c r="B6" s="199" t="s">
        <v>236</v>
      </c>
      <c r="C6" s="275" t="s">
        <v>237</v>
      </c>
      <c r="D6" s="266"/>
      <c r="E6" s="266"/>
      <c r="F6" s="162"/>
      <c r="G6" s="316"/>
      <c r="H6" s="219"/>
    </row>
    <row r="7" spans="1:8" ht="12.75">
      <c r="A7" s="81" t="s">
        <v>105</v>
      </c>
      <c r="B7" s="41">
        <v>1</v>
      </c>
      <c r="C7" s="41">
        <v>2</v>
      </c>
      <c r="D7" s="41">
        <v>3</v>
      </c>
      <c r="E7" s="276" t="s">
        <v>26</v>
      </c>
      <c r="F7" s="162"/>
      <c r="G7" s="200" t="s">
        <v>17</v>
      </c>
      <c r="H7" s="219"/>
    </row>
    <row r="8" spans="1:14" ht="12.75">
      <c r="A8" s="271" t="s">
        <v>38</v>
      </c>
      <c r="B8" s="272">
        <v>321.9104203001322</v>
      </c>
      <c r="C8" s="272">
        <v>420</v>
      </c>
      <c r="D8" s="272">
        <v>500</v>
      </c>
      <c r="E8" s="272">
        <v>576</v>
      </c>
      <c r="F8" s="201" t="s">
        <v>22</v>
      </c>
      <c r="G8" s="120" t="s">
        <v>38</v>
      </c>
      <c r="H8" s="219"/>
      <c r="K8" s="268"/>
      <c r="L8" s="268"/>
      <c r="M8" s="268"/>
      <c r="N8" s="268"/>
    </row>
    <row r="9" spans="1:14" ht="12.75">
      <c r="A9" s="271" t="s">
        <v>28</v>
      </c>
      <c r="B9" s="272">
        <v>390</v>
      </c>
      <c r="C9" s="272">
        <v>515</v>
      </c>
      <c r="D9" s="272">
        <v>695</v>
      </c>
      <c r="E9" s="272">
        <v>600</v>
      </c>
      <c r="F9" s="201" t="s">
        <v>22</v>
      </c>
      <c r="G9" s="120" t="s">
        <v>21</v>
      </c>
      <c r="H9" s="219"/>
      <c r="K9" s="268"/>
      <c r="L9" s="268"/>
      <c r="M9" s="268"/>
      <c r="N9" s="268"/>
    </row>
    <row r="10" spans="1:14" ht="12.75">
      <c r="A10" s="271" t="s">
        <v>27</v>
      </c>
      <c r="B10" s="272">
        <v>229.98639247177874</v>
      </c>
      <c r="C10" s="272">
        <v>300</v>
      </c>
      <c r="D10" s="272">
        <v>390</v>
      </c>
      <c r="E10" s="272">
        <v>520</v>
      </c>
      <c r="F10" s="201" t="s">
        <v>22</v>
      </c>
      <c r="G10" s="120" t="s">
        <v>97</v>
      </c>
      <c r="H10" s="219"/>
      <c r="K10" s="268"/>
      <c r="L10" s="268"/>
      <c r="M10" s="268"/>
      <c r="N10" s="268"/>
    </row>
    <row r="11" spans="1:14" ht="12.75">
      <c r="A11" s="271" t="s">
        <v>32</v>
      </c>
      <c r="B11" s="272">
        <v>320</v>
      </c>
      <c r="C11" s="272">
        <v>425</v>
      </c>
      <c r="D11" s="272">
        <v>475</v>
      </c>
      <c r="E11" s="272">
        <v>750</v>
      </c>
      <c r="F11" s="201" t="s">
        <v>22</v>
      </c>
      <c r="G11" s="120" t="s">
        <v>18</v>
      </c>
      <c r="H11" s="219"/>
      <c r="K11" s="268"/>
      <c r="L11" s="268"/>
      <c r="M11" s="268"/>
      <c r="N11" s="268"/>
    </row>
    <row r="12" spans="1:14" ht="12.75">
      <c r="A12" s="271" t="s">
        <v>31</v>
      </c>
      <c r="B12" s="272">
        <v>219</v>
      </c>
      <c r="C12" s="272">
        <v>288</v>
      </c>
      <c r="D12" s="272">
        <v>390.97686720202387</v>
      </c>
      <c r="E12" s="272">
        <v>551.967341932269</v>
      </c>
      <c r="F12" s="201" t="s">
        <v>22</v>
      </c>
      <c r="G12" s="120" t="s">
        <v>100</v>
      </c>
      <c r="H12" s="219"/>
      <c r="K12" s="268"/>
      <c r="L12" s="268"/>
      <c r="M12" s="268"/>
      <c r="N12" s="268"/>
    </row>
    <row r="13" spans="1:14" ht="12.75">
      <c r="A13" s="271" t="s">
        <v>30</v>
      </c>
      <c r="B13" s="272">
        <v>300</v>
      </c>
      <c r="C13" s="272">
        <v>375</v>
      </c>
      <c r="D13" s="272">
        <v>550</v>
      </c>
      <c r="E13" s="272">
        <v>475</v>
      </c>
      <c r="F13" s="201" t="s">
        <v>22</v>
      </c>
      <c r="G13" s="120" t="s">
        <v>101</v>
      </c>
      <c r="H13" s="219"/>
      <c r="K13" s="268"/>
      <c r="L13" s="268"/>
      <c r="M13" s="268"/>
      <c r="N13" s="268"/>
    </row>
    <row r="14" spans="1:14" ht="12.75">
      <c r="A14" s="271" t="s">
        <v>29</v>
      </c>
      <c r="B14" s="272">
        <v>280</v>
      </c>
      <c r="C14" s="272">
        <v>360</v>
      </c>
      <c r="D14" s="272">
        <v>400</v>
      </c>
      <c r="E14" s="272">
        <v>620</v>
      </c>
      <c r="F14" s="201" t="s">
        <v>22</v>
      </c>
      <c r="G14" s="120" t="s">
        <v>102</v>
      </c>
      <c r="H14" s="219"/>
      <c r="K14" s="268"/>
      <c r="L14" s="268"/>
      <c r="M14" s="268"/>
      <c r="N14" s="268"/>
    </row>
    <row r="15" spans="1:14" ht="12.75">
      <c r="A15" s="271" t="s">
        <v>35</v>
      </c>
      <c r="B15" s="272">
        <v>218.48707284818983</v>
      </c>
      <c r="C15" s="272">
        <v>298.98231021331236</v>
      </c>
      <c r="D15" s="272">
        <v>390.97686720202387</v>
      </c>
      <c r="E15" s="272">
        <v>1034.9387661230044</v>
      </c>
      <c r="F15" s="201" t="s">
        <v>22</v>
      </c>
      <c r="G15" s="120" t="s">
        <v>98</v>
      </c>
      <c r="H15" s="219"/>
      <c r="K15" s="268"/>
      <c r="L15" s="268"/>
      <c r="M15" s="268"/>
      <c r="N15" s="268"/>
    </row>
    <row r="16" spans="1:14" ht="12.75">
      <c r="A16" s="271" t="s">
        <v>34</v>
      </c>
      <c r="B16" s="272">
        <v>219</v>
      </c>
      <c r="C16" s="272">
        <v>305.24081491845067</v>
      </c>
      <c r="D16" s="272">
        <v>375</v>
      </c>
      <c r="E16" s="272">
        <v>574.9659811794469</v>
      </c>
      <c r="F16" s="201" t="s">
        <v>22</v>
      </c>
      <c r="G16" s="120" t="s">
        <v>19</v>
      </c>
      <c r="H16" s="219"/>
      <c r="K16" s="268"/>
      <c r="L16" s="268"/>
      <c r="M16" s="268"/>
      <c r="N16" s="268"/>
    </row>
    <row r="17" spans="1:14" ht="13.5" thickBot="1">
      <c r="A17" s="273" t="s">
        <v>33</v>
      </c>
      <c r="B17" s="272">
        <v>255</v>
      </c>
      <c r="C17" s="272">
        <v>310</v>
      </c>
      <c r="D17" s="272">
        <v>356.11428407152573</v>
      </c>
      <c r="E17" s="272">
        <v>971.6925081932652</v>
      </c>
      <c r="F17" s="201" t="s">
        <v>22</v>
      </c>
      <c r="G17" s="120" t="s">
        <v>20</v>
      </c>
      <c r="H17" s="219"/>
      <c r="K17" s="268"/>
      <c r="L17" s="268"/>
      <c r="M17" s="268"/>
      <c r="N17" s="268"/>
    </row>
    <row r="18" spans="1:8" ht="12.75">
      <c r="A18" s="215" t="s">
        <v>235</v>
      </c>
      <c r="B18" s="216"/>
      <c r="C18" s="216"/>
      <c r="D18" s="216"/>
      <c r="E18" s="216"/>
      <c r="F18" s="201"/>
      <c r="G18" s="10"/>
      <c r="H18" s="219"/>
    </row>
    <row r="19" spans="1:8" ht="13.5" thickBot="1">
      <c r="A19" s="161"/>
      <c r="B19" s="162"/>
      <c r="C19" s="162"/>
      <c r="D19" s="162"/>
      <c r="E19" s="162"/>
      <c r="F19" s="162"/>
      <c r="G19" s="162"/>
      <c r="H19" s="219"/>
    </row>
    <row r="20" spans="1:8" ht="13.5" thickBot="1">
      <c r="A20" s="270" t="s">
        <v>233</v>
      </c>
      <c r="B20" s="309" t="s">
        <v>231</v>
      </c>
      <c r="C20" s="310"/>
      <c r="D20" s="310"/>
      <c r="E20" s="311"/>
      <c r="F20" s="162"/>
      <c r="G20" s="162"/>
      <c r="H20" s="219"/>
    </row>
    <row r="21" spans="1:10" ht="12.75">
      <c r="A21" s="164"/>
      <c r="B21" s="282" t="s">
        <v>117</v>
      </c>
      <c r="C21" s="282" t="s">
        <v>118</v>
      </c>
      <c r="D21" s="282" t="s">
        <v>119</v>
      </c>
      <c r="E21" s="282" t="s">
        <v>120</v>
      </c>
      <c r="F21" s="162"/>
      <c r="G21" s="162"/>
      <c r="H21" s="219"/>
      <c r="J21" s="269"/>
    </row>
    <row r="22" spans="1:10" ht="12.75">
      <c r="A22" s="165" t="s">
        <v>106</v>
      </c>
      <c r="B22" s="177">
        <v>184.62</v>
      </c>
      <c r="C22" s="177">
        <v>240</v>
      </c>
      <c r="D22" s="177">
        <v>300</v>
      </c>
      <c r="E22" s="177">
        <v>392</v>
      </c>
      <c r="F22" s="162"/>
      <c r="G22" s="162"/>
      <c r="H22" s="219"/>
      <c r="J22" s="265"/>
    </row>
    <row r="23" spans="1:10" ht="12.75">
      <c r="A23" s="165" t="s">
        <v>107</v>
      </c>
      <c r="B23" s="177">
        <f>(B22*52.177)/12</f>
        <v>802.743145</v>
      </c>
      <c r="C23" s="177">
        <f>(C22*52.177)/12</f>
        <v>1043.54</v>
      </c>
      <c r="D23" s="177">
        <f>(D22*52.177)/12</f>
        <v>1304.425</v>
      </c>
      <c r="E23" s="177">
        <f>(E22*52.177)/12</f>
        <v>1704.4486666666664</v>
      </c>
      <c r="F23" s="162"/>
      <c r="G23" s="162"/>
      <c r="H23" s="219"/>
      <c r="J23" s="269"/>
    </row>
    <row r="24" spans="1:10" ht="12.75">
      <c r="A24" s="163" t="s">
        <v>108</v>
      </c>
      <c r="B24" s="162"/>
      <c r="C24" s="162"/>
      <c r="D24" s="162"/>
      <c r="E24" s="162"/>
      <c r="F24" s="162"/>
      <c r="G24" s="162"/>
      <c r="H24" s="219"/>
      <c r="J24" s="265"/>
    </row>
    <row r="25" spans="1:10" ht="12.75">
      <c r="A25" s="163"/>
      <c r="B25" s="162"/>
      <c r="C25" s="162"/>
      <c r="D25" s="162"/>
      <c r="E25" s="162"/>
      <c r="F25" s="162"/>
      <c r="G25" s="162"/>
      <c r="H25" s="219"/>
      <c r="J25" s="269"/>
    </row>
    <row r="26" spans="1:10" ht="12.75">
      <c r="A26" s="9" t="s">
        <v>232</v>
      </c>
      <c r="B26" s="162"/>
      <c r="C26" s="162"/>
      <c r="D26" s="162"/>
      <c r="E26" s="162"/>
      <c r="F26" s="162"/>
      <c r="G26" s="162"/>
      <c r="H26" s="219"/>
      <c r="J26" s="265"/>
    </row>
    <row r="27" spans="1:10" ht="36">
      <c r="A27" s="187" t="s">
        <v>38</v>
      </c>
      <c r="B27" s="188" t="s">
        <v>44</v>
      </c>
      <c r="C27" s="188" t="s">
        <v>45</v>
      </c>
      <c r="D27" s="188" t="s">
        <v>46</v>
      </c>
      <c r="E27" s="188" t="s">
        <v>47</v>
      </c>
      <c r="F27" s="188" t="s">
        <v>48</v>
      </c>
      <c r="G27" s="188" t="s">
        <v>49</v>
      </c>
      <c r="H27" s="220" t="s">
        <v>50</v>
      </c>
      <c r="J27" s="269"/>
    </row>
    <row r="28" spans="1:10" ht="12.75">
      <c r="A28" s="189" t="s">
        <v>219</v>
      </c>
      <c r="B28" s="190">
        <v>96.88</v>
      </c>
      <c r="C28" s="190">
        <v>110.76</v>
      </c>
      <c r="D28" s="190">
        <v>124.18</v>
      </c>
      <c r="E28" s="190">
        <v>139.69</v>
      </c>
      <c r="F28" s="190">
        <v>149.3</v>
      </c>
      <c r="G28" s="190">
        <v>159.87</v>
      </c>
      <c r="H28" s="221">
        <v>110.98</v>
      </c>
      <c r="J28" s="265"/>
    </row>
    <row r="29" spans="1:10" ht="12.75">
      <c r="A29" s="163" t="s">
        <v>60</v>
      </c>
      <c r="B29" s="162"/>
      <c r="C29" s="162"/>
      <c r="D29" s="162"/>
      <c r="E29" s="162"/>
      <c r="F29" s="162"/>
      <c r="G29" s="162"/>
      <c r="H29" s="219"/>
      <c r="J29" s="269"/>
    </row>
    <row r="30" spans="1:8" ht="12.75">
      <c r="A30" s="161"/>
      <c r="B30" s="162"/>
      <c r="C30" s="162"/>
      <c r="D30" s="162"/>
      <c r="E30" s="162"/>
      <c r="F30" s="162"/>
      <c r="G30" s="162"/>
      <c r="H30" s="219"/>
    </row>
    <row r="31" spans="1:8" ht="12.75">
      <c r="A31" s="157" t="s">
        <v>227</v>
      </c>
      <c r="B31" s="166"/>
      <c r="C31" s="166"/>
      <c r="D31" s="162"/>
      <c r="E31" s="162"/>
      <c r="F31" s="162"/>
      <c r="G31" s="162"/>
      <c r="H31" s="219"/>
    </row>
    <row r="32" spans="1:8" ht="12.75">
      <c r="A32" s="158"/>
      <c r="B32" s="135" t="s">
        <v>106</v>
      </c>
      <c r="C32" s="135" t="s">
        <v>208</v>
      </c>
      <c r="D32" s="162"/>
      <c r="E32" s="162"/>
      <c r="F32" s="162"/>
      <c r="G32" s="162"/>
      <c r="H32" s="219"/>
    </row>
    <row r="33" spans="1:8" ht="12.75">
      <c r="A33" s="226" t="s">
        <v>129</v>
      </c>
      <c r="B33" s="167">
        <v>350</v>
      </c>
      <c r="C33" s="168">
        <v>18000</v>
      </c>
      <c r="D33" s="162"/>
      <c r="E33" s="162"/>
      <c r="F33" s="162"/>
      <c r="G33" s="162"/>
      <c r="H33" s="219"/>
    </row>
    <row r="34" spans="1:8" ht="12.75">
      <c r="A34" s="226" t="s">
        <v>207</v>
      </c>
      <c r="B34" s="167">
        <v>500</v>
      </c>
      <c r="C34" s="167">
        <v>26000</v>
      </c>
      <c r="D34" s="162"/>
      <c r="E34" s="162"/>
      <c r="F34" s="162"/>
      <c r="G34" s="162"/>
      <c r="H34" s="219"/>
    </row>
    <row r="35" spans="1:8" ht="13.5" thickBot="1">
      <c r="A35" s="169"/>
      <c r="B35" s="166"/>
      <c r="C35" s="166"/>
      <c r="D35" s="162"/>
      <c r="E35" s="162"/>
      <c r="F35" s="162"/>
      <c r="G35" s="162"/>
      <c r="H35" s="219"/>
    </row>
    <row r="36" spans="1:8" ht="12.75" customHeight="1">
      <c r="A36" s="307" t="s">
        <v>191</v>
      </c>
      <c r="B36" s="317" t="s">
        <v>80</v>
      </c>
      <c r="C36" s="318"/>
      <c r="D36" s="162"/>
      <c r="E36" s="162"/>
      <c r="F36" s="162"/>
      <c r="G36" s="162"/>
      <c r="H36" s="219"/>
    </row>
    <row r="37" spans="1:8" ht="12.75">
      <c r="A37" s="308"/>
      <c r="B37" s="170" t="s">
        <v>25</v>
      </c>
      <c r="C37" s="171" t="s">
        <v>24</v>
      </c>
      <c r="D37" s="162"/>
      <c r="E37" s="162"/>
      <c r="F37" s="162"/>
      <c r="G37" s="162"/>
      <c r="H37" s="219"/>
    </row>
    <row r="38" spans="1:8" ht="12.75">
      <c r="A38" s="301" t="s">
        <v>66</v>
      </c>
      <c r="B38" s="302"/>
      <c r="C38" s="303"/>
      <c r="D38" s="162"/>
      <c r="E38" s="162"/>
      <c r="F38" s="162"/>
      <c r="G38" s="162"/>
      <c r="H38" s="219"/>
    </row>
    <row r="39" spans="1:8" ht="12.75">
      <c r="A39" s="191" t="s">
        <v>67</v>
      </c>
      <c r="B39" s="172">
        <v>190.3137397703969</v>
      </c>
      <c r="C39" s="173">
        <v>110.3934683864538</v>
      </c>
      <c r="D39" s="162"/>
      <c r="E39" s="162"/>
      <c r="F39" s="162"/>
      <c r="G39" s="162"/>
      <c r="H39" s="219"/>
    </row>
    <row r="40" spans="1:8" ht="12.75">
      <c r="A40" s="191" t="s">
        <v>68</v>
      </c>
      <c r="B40" s="172">
        <v>369.1281599172049</v>
      </c>
      <c r="C40" s="173">
        <v>264.48435134254555</v>
      </c>
      <c r="D40" s="162"/>
      <c r="E40" s="162"/>
      <c r="F40" s="162"/>
      <c r="G40" s="162"/>
      <c r="H40" s="219"/>
    </row>
    <row r="41" spans="1:8" ht="12.75">
      <c r="A41" s="191" t="s">
        <v>69</v>
      </c>
      <c r="B41" s="172">
        <v>85.09496521455814</v>
      </c>
      <c r="C41" s="173">
        <v>52.321904287329666</v>
      </c>
      <c r="D41" s="162"/>
      <c r="E41" s="162"/>
      <c r="F41" s="162"/>
      <c r="G41" s="162"/>
      <c r="H41" s="219"/>
    </row>
    <row r="42" spans="1:8" ht="12.75">
      <c r="A42" s="191" t="s">
        <v>70</v>
      </c>
      <c r="B42" s="172">
        <v>106.36870651819767</v>
      </c>
      <c r="C42" s="173">
        <v>82.2201353086609</v>
      </c>
      <c r="D42" s="162"/>
      <c r="E42" s="162"/>
      <c r="F42" s="162"/>
      <c r="G42" s="162"/>
      <c r="H42" s="219"/>
    </row>
    <row r="43" spans="1:8" ht="12.75">
      <c r="A43" s="191" t="s">
        <v>71</v>
      </c>
      <c r="B43" s="172">
        <v>182.26421603388465</v>
      </c>
      <c r="C43" s="173">
        <v>127.6424478218372</v>
      </c>
      <c r="D43" s="162"/>
      <c r="E43" s="162"/>
      <c r="F43" s="162"/>
      <c r="G43" s="162"/>
      <c r="H43" s="219"/>
    </row>
    <row r="44" spans="1:8" ht="12.75">
      <c r="A44" s="301" t="s">
        <v>72</v>
      </c>
      <c r="B44" s="302"/>
      <c r="C44" s="303"/>
      <c r="D44" s="162"/>
      <c r="E44" s="162"/>
      <c r="F44" s="162"/>
      <c r="G44" s="162"/>
      <c r="H44" s="219"/>
    </row>
    <row r="45" spans="1:8" ht="12.75">
      <c r="A45" s="191" t="s">
        <v>73</v>
      </c>
      <c r="B45" s="172">
        <v>130.51727772773444</v>
      </c>
      <c r="C45" s="173">
        <v>96.59428483814708</v>
      </c>
      <c r="D45" s="162"/>
      <c r="E45" s="162"/>
      <c r="F45" s="162"/>
      <c r="G45" s="162"/>
      <c r="H45" s="219"/>
    </row>
    <row r="46" spans="1:8" ht="12.75">
      <c r="A46" s="191" t="s">
        <v>74</v>
      </c>
      <c r="B46" s="172">
        <v>71.29578166625141</v>
      </c>
      <c r="C46" s="173">
        <v>52.321904287329666</v>
      </c>
      <c r="D46" s="162"/>
      <c r="E46" s="162"/>
      <c r="F46" s="162"/>
      <c r="G46" s="162"/>
      <c r="H46" s="219"/>
    </row>
    <row r="47" spans="1:8" ht="12.75">
      <c r="A47" s="191" t="s">
        <v>75</v>
      </c>
      <c r="B47" s="172">
        <v>317.3812216110546</v>
      </c>
      <c r="C47" s="173">
        <v>264.48435134254555</v>
      </c>
      <c r="D47" s="162"/>
      <c r="E47" s="162"/>
      <c r="F47" s="162"/>
      <c r="G47" s="162"/>
      <c r="H47" s="219"/>
    </row>
    <row r="48" spans="1:8" ht="12.75">
      <c r="A48" s="191" t="s">
        <v>76</v>
      </c>
      <c r="B48" s="172">
        <v>277.70856890967286</v>
      </c>
      <c r="C48" s="173">
        <v>169.0399984667574</v>
      </c>
      <c r="D48" s="162"/>
      <c r="E48" s="162"/>
      <c r="F48" s="162"/>
      <c r="G48" s="162"/>
      <c r="H48" s="219"/>
    </row>
    <row r="49" spans="1:8" ht="12.75">
      <c r="A49" s="191" t="s">
        <v>77</v>
      </c>
      <c r="B49" s="172">
        <v>201.2380934128064</v>
      </c>
      <c r="C49" s="173">
        <v>148.3412231442973</v>
      </c>
      <c r="D49" s="162"/>
      <c r="E49" s="162"/>
      <c r="F49" s="162"/>
      <c r="G49" s="162"/>
      <c r="H49" s="219"/>
    </row>
    <row r="50" spans="1:12" ht="22.5">
      <c r="A50" s="191" t="s">
        <v>78</v>
      </c>
      <c r="B50" s="172">
        <v>127.06748184065776</v>
      </c>
      <c r="C50" s="173">
        <v>96.59428483814708</v>
      </c>
      <c r="D50" s="162"/>
      <c r="E50" s="162"/>
      <c r="F50" s="162"/>
      <c r="G50" s="162"/>
      <c r="H50" s="219"/>
      <c r="L50">
        <v>7</v>
      </c>
    </row>
    <row r="51" spans="1:8" ht="12.75">
      <c r="A51" s="191" t="s">
        <v>79</v>
      </c>
      <c r="B51" s="172">
        <v>65.54612185445694</v>
      </c>
      <c r="C51" s="173">
        <v>37.372788776664045</v>
      </c>
      <c r="D51" s="162"/>
      <c r="E51" s="162"/>
      <c r="F51" s="162"/>
      <c r="G51" s="162"/>
      <c r="H51" s="219"/>
    </row>
    <row r="52" spans="1:8" ht="13.5" thickBot="1">
      <c r="A52" s="174" t="s">
        <v>80</v>
      </c>
      <c r="B52" s="175">
        <v>171.33986239147515</v>
      </c>
      <c r="C52" s="176">
        <v>96.59428483814708</v>
      </c>
      <c r="D52" s="162"/>
      <c r="E52" s="162"/>
      <c r="F52" s="162"/>
      <c r="G52" s="162"/>
      <c r="H52" s="219"/>
    </row>
    <row r="53" spans="1:8" ht="12.75">
      <c r="A53" s="161" t="s">
        <v>217</v>
      </c>
      <c r="B53" s="162"/>
      <c r="C53" s="162"/>
      <c r="D53" s="162"/>
      <c r="E53" s="162"/>
      <c r="F53" s="162"/>
      <c r="G53" s="162"/>
      <c r="H53" s="219"/>
    </row>
    <row r="54" spans="1:8" ht="13.5" thickBot="1">
      <c r="A54" s="293" t="s">
        <v>230</v>
      </c>
      <c r="B54" s="294"/>
      <c r="C54" s="294"/>
      <c r="D54" s="294"/>
      <c r="E54" s="294"/>
      <c r="F54" s="294"/>
      <c r="G54" s="294"/>
      <c r="H54" s="295"/>
    </row>
  </sheetData>
  <sheetProtection/>
  <mergeCells count="8">
    <mergeCell ref="A44:C44"/>
    <mergeCell ref="A5:E5"/>
    <mergeCell ref="A36:A37"/>
    <mergeCell ref="B20:E20"/>
    <mergeCell ref="A2:H3"/>
    <mergeCell ref="G5:G6"/>
    <mergeCell ref="A38:C38"/>
    <mergeCell ref="B36:C36"/>
  </mergeCells>
  <hyperlinks>
    <hyperlink ref="A24" r:id="rId1" display="https://lha-direct.voa.gov.uk/search.aspx"/>
    <hyperlink ref="A29" r:id="rId2" display="http://www.dataspring.org.uk/dataservices/IntRGtables.asp"/>
  </hyperlinks>
  <printOptions/>
  <pageMargins left="0.75" right="0.75" top="1" bottom="1" header="0.5" footer="0.5"/>
  <pageSetup horizontalDpi="600" verticalDpi="600" orientation="portrait" paperSize="9" scale="90" r:id="rId3"/>
</worksheet>
</file>

<file path=xl/worksheets/sheet3.xml><?xml version="1.0" encoding="utf-8"?>
<worksheet xmlns="http://schemas.openxmlformats.org/spreadsheetml/2006/main" xmlns:r="http://schemas.openxmlformats.org/officeDocument/2006/relationships">
  <sheetPr>
    <tabColor indexed="46"/>
  </sheetPr>
  <dimension ref="A1:AC59"/>
  <sheetViews>
    <sheetView zoomScalePageLayoutView="0" workbookViewId="0" topLeftCell="A1">
      <selection activeCell="A1" sqref="A1"/>
    </sheetView>
  </sheetViews>
  <sheetFormatPr defaultColWidth="9.140625" defaultRowHeight="12.75"/>
  <cols>
    <col min="1" max="1" width="14.8515625" style="0" customWidth="1"/>
    <col min="2" max="2" width="11.8515625" style="0" customWidth="1"/>
    <col min="3" max="3" width="10.421875" style="0" bestFit="1" customWidth="1"/>
    <col min="4" max="5" width="11.28125" style="0" bestFit="1" customWidth="1"/>
    <col min="6" max="6" width="3.57421875" style="0" customWidth="1"/>
    <col min="7" max="7" width="11.28125" style="0" customWidth="1"/>
    <col min="8" max="8" width="10.28125" style="0" customWidth="1"/>
    <col min="9" max="9" width="10.7109375" style="0" customWidth="1"/>
    <col min="10" max="10" width="10.421875" style="0" bestFit="1" customWidth="1"/>
    <col min="11" max="11" width="10.8515625" style="0" customWidth="1"/>
    <col min="12" max="12" width="3.57421875" style="0" customWidth="1"/>
    <col min="13" max="13" width="11.57421875" style="0" customWidth="1"/>
    <col min="14" max="14" width="8.8515625" style="0" bestFit="1" customWidth="1"/>
    <col min="15" max="17" width="10.421875" style="0" bestFit="1" customWidth="1"/>
    <col min="18" max="18" width="3.28125" style="0" customWidth="1"/>
    <col min="19" max="19" width="10.28125" style="0" customWidth="1"/>
    <col min="20" max="20" width="11.57421875" style="0" bestFit="1" customWidth="1"/>
    <col min="21" max="21" width="10.421875" style="0" bestFit="1" customWidth="1"/>
    <col min="22" max="22" width="10.140625" style="0" customWidth="1"/>
    <col min="23" max="23" width="10.421875" style="0" bestFit="1" customWidth="1"/>
    <col min="24" max="24" width="3.00390625" style="0" customWidth="1"/>
    <col min="25" max="26" width="11.28125" style="0" bestFit="1" customWidth="1"/>
    <col min="27" max="27" width="11.57421875" style="0" bestFit="1" customWidth="1"/>
    <col min="28" max="28" width="10.421875" style="0" bestFit="1" customWidth="1"/>
    <col min="29" max="29" width="10.421875" style="0" customWidth="1"/>
    <col min="30" max="30" width="10.421875" style="0" bestFit="1" customWidth="1"/>
    <col min="31" max="31" width="10.28125" style="0" customWidth="1"/>
    <col min="32" max="33" width="11.28125" style="0" bestFit="1" customWidth="1"/>
    <col min="34" max="34" width="11.57421875" style="0" bestFit="1" customWidth="1"/>
  </cols>
  <sheetData>
    <row r="1" ht="21" thickBot="1">
      <c r="A1" s="38" t="s">
        <v>6</v>
      </c>
    </row>
    <row r="2" spans="1:11" ht="57" customHeight="1" thickBot="1">
      <c r="A2" s="319" t="s">
        <v>214</v>
      </c>
      <c r="B2" s="320"/>
      <c r="C2" s="320"/>
      <c r="D2" s="320"/>
      <c r="E2" s="320"/>
      <c r="F2" s="320"/>
      <c r="G2" s="320"/>
      <c r="H2" s="320"/>
      <c r="I2" s="320"/>
      <c r="J2" s="320"/>
      <c r="K2" s="321"/>
    </row>
    <row r="3" spans="1:8" ht="12.75">
      <c r="A3" s="203"/>
      <c r="B3" s="325" t="s">
        <v>238</v>
      </c>
      <c r="C3" s="326"/>
      <c r="D3" s="326"/>
      <c r="E3" s="326"/>
      <c r="F3" s="326"/>
      <c r="G3" s="326"/>
      <c r="H3" s="326"/>
    </row>
    <row r="4" spans="1:29" ht="12.75">
      <c r="A4" s="153" t="str">
        <f>'Key formula data'!A20</f>
        <v>LHA - May 2012</v>
      </c>
      <c r="B4" s="151" t="s">
        <v>117</v>
      </c>
      <c r="C4" s="151" t="s">
        <v>118</v>
      </c>
      <c r="D4" s="151" t="s">
        <v>119</v>
      </c>
      <c r="E4" s="151" t="s">
        <v>120</v>
      </c>
      <c r="G4" s="41" t="s">
        <v>7</v>
      </c>
      <c r="H4" s="151" t="s">
        <v>117</v>
      </c>
      <c r="I4" s="151" t="s">
        <v>118</v>
      </c>
      <c r="J4" s="151" t="s">
        <v>119</v>
      </c>
      <c r="K4" s="151" t="s">
        <v>120</v>
      </c>
      <c r="M4" s="41" t="s">
        <v>7</v>
      </c>
      <c r="N4" s="151" t="s">
        <v>117</v>
      </c>
      <c r="O4" s="151" t="s">
        <v>118</v>
      </c>
      <c r="P4" s="151" t="s">
        <v>119</v>
      </c>
      <c r="Q4" s="151" t="s">
        <v>120</v>
      </c>
      <c r="S4" s="41" t="s">
        <v>7</v>
      </c>
      <c r="T4" s="151" t="s">
        <v>117</v>
      </c>
      <c r="U4" s="151" t="s">
        <v>118</v>
      </c>
      <c r="V4" s="151" t="s">
        <v>119</v>
      </c>
      <c r="W4" s="151" t="s">
        <v>120</v>
      </c>
      <c r="Y4" s="41" t="s">
        <v>7</v>
      </c>
      <c r="Z4" s="151" t="s">
        <v>117</v>
      </c>
      <c r="AA4" s="151" t="s">
        <v>118</v>
      </c>
      <c r="AB4" s="151" t="s">
        <v>119</v>
      </c>
      <c r="AC4" s="151" t="s">
        <v>120</v>
      </c>
    </row>
    <row r="5" spans="1:29" ht="12.75">
      <c r="A5" s="149" t="s">
        <v>106</v>
      </c>
      <c r="B5" s="150">
        <f>'Key formula data'!B22</f>
        <v>184.62</v>
      </c>
      <c r="C5" s="150">
        <f>'Key formula data'!C22</f>
        <v>240</v>
      </c>
      <c r="D5" s="150">
        <f>'Key formula data'!D22</f>
        <v>300</v>
      </c>
      <c r="E5" s="150">
        <f>'Key formula data'!E22</f>
        <v>392</v>
      </c>
      <c r="F5" s="67"/>
      <c r="G5" s="149" t="s">
        <v>106</v>
      </c>
      <c r="H5" s="150">
        <f>$B$5</f>
        <v>184.62</v>
      </c>
      <c r="I5" s="150">
        <f>$C$5</f>
        <v>240</v>
      </c>
      <c r="J5" s="150">
        <f>$D$5</f>
        <v>300</v>
      </c>
      <c r="K5" s="150">
        <f>$E$5</f>
        <v>392</v>
      </c>
      <c r="L5" s="67"/>
      <c r="M5" s="149" t="s">
        <v>106</v>
      </c>
      <c r="N5" s="150">
        <f>$B$5</f>
        <v>184.62</v>
      </c>
      <c r="O5" s="150">
        <f>$C$5</f>
        <v>240</v>
      </c>
      <c r="P5" s="150">
        <f>$D$5</f>
        <v>300</v>
      </c>
      <c r="Q5" s="150">
        <f>$E$5</f>
        <v>392</v>
      </c>
      <c r="R5" s="67"/>
      <c r="S5" s="149" t="s">
        <v>106</v>
      </c>
      <c r="T5" s="150">
        <f>$B$5</f>
        <v>184.62</v>
      </c>
      <c r="U5" s="150">
        <f>$C$5</f>
        <v>240</v>
      </c>
      <c r="V5" s="150">
        <f>$D$5</f>
        <v>300</v>
      </c>
      <c r="W5" s="150">
        <f>$E$5</f>
        <v>392</v>
      </c>
      <c r="X5" s="67"/>
      <c r="Y5" s="149" t="s">
        <v>106</v>
      </c>
      <c r="Z5" s="150">
        <f>$B$5</f>
        <v>184.62</v>
      </c>
      <c r="AA5" s="150">
        <f>$C$5</f>
        <v>240</v>
      </c>
      <c r="AB5" s="150">
        <f>$D$5</f>
        <v>300</v>
      </c>
      <c r="AC5" s="150">
        <f>$E$5</f>
        <v>392</v>
      </c>
    </row>
    <row r="6" ht="13.5" thickBot="1">
      <c r="A6" s="202" t="s">
        <v>108</v>
      </c>
    </row>
    <row r="7" spans="1:29" ht="28.5" thickBot="1">
      <c r="A7" s="322">
        <v>0.5</v>
      </c>
      <c r="B7" s="323"/>
      <c r="C7" s="323"/>
      <c r="D7" s="323"/>
      <c r="E7" s="324"/>
      <c r="F7" s="121"/>
      <c r="G7" s="322">
        <v>0.6</v>
      </c>
      <c r="H7" s="323"/>
      <c r="I7" s="323"/>
      <c r="J7" s="323"/>
      <c r="K7" s="324"/>
      <c r="L7" s="121"/>
      <c r="M7" s="322">
        <v>0.7</v>
      </c>
      <c r="N7" s="323"/>
      <c r="O7" s="323"/>
      <c r="P7" s="323"/>
      <c r="Q7" s="324"/>
      <c r="R7" s="121"/>
      <c r="S7" s="322">
        <v>0.8</v>
      </c>
      <c r="T7" s="323"/>
      <c r="U7" s="323"/>
      <c r="V7" s="323"/>
      <c r="W7" s="324"/>
      <c r="X7" s="121"/>
      <c r="Y7" s="322">
        <v>1</v>
      </c>
      <c r="Z7" s="323"/>
      <c r="AA7" s="323"/>
      <c r="AB7" s="323"/>
      <c r="AC7" s="324"/>
    </row>
    <row r="9" spans="1:29" ht="12.75">
      <c r="A9" s="44" t="s">
        <v>114</v>
      </c>
      <c r="B9" s="41"/>
      <c r="C9" s="5"/>
      <c r="D9" s="5"/>
      <c r="E9" s="5"/>
      <c r="G9" s="44" t="s">
        <v>114</v>
      </c>
      <c r="H9" s="41"/>
      <c r="I9" s="5"/>
      <c r="J9" s="5"/>
      <c r="K9" s="5"/>
      <c r="M9" s="44" t="s">
        <v>114</v>
      </c>
      <c r="N9" s="41"/>
      <c r="O9" s="5"/>
      <c r="P9" s="5"/>
      <c r="Q9" s="5"/>
      <c r="S9" s="44" t="s">
        <v>114</v>
      </c>
      <c r="T9" s="41"/>
      <c r="U9" s="5"/>
      <c r="V9" s="5"/>
      <c r="W9" s="5"/>
      <c r="Y9" s="44" t="s">
        <v>114</v>
      </c>
      <c r="Z9" s="41"/>
      <c r="AA9" s="5"/>
      <c r="AB9" s="5"/>
      <c r="AC9" s="5"/>
    </row>
    <row r="10" spans="1:29" ht="12.75">
      <c r="A10" s="45" t="s">
        <v>105</v>
      </c>
      <c r="B10" s="2">
        <v>1</v>
      </c>
      <c r="C10" s="2">
        <v>2</v>
      </c>
      <c r="D10" s="2">
        <v>3</v>
      </c>
      <c r="E10" s="2" t="s">
        <v>26</v>
      </c>
      <c r="G10" s="45" t="s">
        <v>105</v>
      </c>
      <c r="H10" s="2">
        <v>1</v>
      </c>
      <c r="I10" s="2">
        <v>2</v>
      </c>
      <c r="J10" s="2">
        <v>3</v>
      </c>
      <c r="K10" s="2" t="s">
        <v>26</v>
      </c>
      <c r="M10" s="45" t="s">
        <v>105</v>
      </c>
      <c r="N10" s="2">
        <v>1</v>
      </c>
      <c r="O10" s="2">
        <v>2</v>
      </c>
      <c r="P10" s="2">
        <v>3</v>
      </c>
      <c r="Q10" s="2" t="s">
        <v>26</v>
      </c>
      <c r="S10" s="45" t="s">
        <v>105</v>
      </c>
      <c r="T10" s="152">
        <v>1</v>
      </c>
      <c r="U10" s="152">
        <v>2</v>
      </c>
      <c r="V10" s="152">
        <v>3</v>
      </c>
      <c r="W10" s="152" t="s">
        <v>26</v>
      </c>
      <c r="Y10" s="45" t="s">
        <v>105</v>
      </c>
      <c r="Z10" s="2">
        <v>1</v>
      </c>
      <c r="AA10" s="2">
        <v>2</v>
      </c>
      <c r="AB10" s="2">
        <v>3</v>
      </c>
      <c r="AC10" s="2" t="s">
        <v>26</v>
      </c>
    </row>
    <row r="11" spans="1:29" ht="12.75">
      <c r="A11" s="45" t="s">
        <v>38</v>
      </c>
      <c r="B11" s="3">
        <f>'Key formula data'!B8</f>
        <v>321.9104203001322</v>
      </c>
      <c r="C11" s="3">
        <f>'Key formula data'!C8</f>
        <v>420</v>
      </c>
      <c r="D11" s="3">
        <f>'Key formula data'!D8</f>
        <v>500</v>
      </c>
      <c r="E11" s="3">
        <f>'Key formula data'!E8</f>
        <v>576</v>
      </c>
      <c r="G11" s="45" t="s">
        <v>38</v>
      </c>
      <c r="H11" s="3">
        <f aca="true" t="shared" si="0" ref="H11:H20">B11</f>
        <v>321.9104203001322</v>
      </c>
      <c r="I11" s="3">
        <f aca="true" t="shared" si="1" ref="I11:I20">C11</f>
        <v>420</v>
      </c>
      <c r="J11" s="3">
        <f aca="true" t="shared" si="2" ref="J11:J20">D11</f>
        <v>500</v>
      </c>
      <c r="K11" s="3">
        <f aca="true" t="shared" si="3" ref="K11:K20">E11</f>
        <v>576</v>
      </c>
      <c r="M11" s="45" t="s">
        <v>38</v>
      </c>
      <c r="N11" s="3">
        <f aca="true" t="shared" si="4" ref="N11:N20">H11</f>
        <v>321.9104203001322</v>
      </c>
      <c r="O11" s="3">
        <f aca="true" t="shared" si="5" ref="O11:O20">I11</f>
        <v>420</v>
      </c>
      <c r="P11" s="3">
        <f aca="true" t="shared" si="6" ref="P11:P20">J11</f>
        <v>500</v>
      </c>
      <c r="Q11" s="3">
        <f aca="true" t="shared" si="7" ref="Q11:Q20">K11</f>
        <v>576</v>
      </c>
      <c r="S11" s="45" t="s">
        <v>38</v>
      </c>
      <c r="T11" s="3">
        <f aca="true" t="shared" si="8" ref="T11:T20">N11</f>
        <v>321.9104203001322</v>
      </c>
      <c r="U11" s="3">
        <f aca="true" t="shared" si="9" ref="U11:U20">O11</f>
        <v>420</v>
      </c>
      <c r="V11" s="3">
        <f aca="true" t="shared" si="10" ref="V11:V20">P11</f>
        <v>500</v>
      </c>
      <c r="W11" s="3">
        <f aca="true" t="shared" si="11" ref="W11:W20">Q11</f>
        <v>576</v>
      </c>
      <c r="Y11" s="45" t="s">
        <v>38</v>
      </c>
      <c r="Z11" s="3">
        <f aca="true" t="shared" si="12" ref="Z11:Z20">T11</f>
        <v>321.9104203001322</v>
      </c>
      <c r="AA11" s="3">
        <f aca="true" t="shared" si="13" ref="AA11:AA20">U11</f>
        <v>420</v>
      </c>
      <c r="AB11" s="3">
        <f aca="true" t="shared" si="14" ref="AB11:AB20">V11</f>
        <v>500</v>
      </c>
      <c r="AC11" s="3">
        <f aca="true" t="shared" si="15" ref="AC11:AC20">W11</f>
        <v>576</v>
      </c>
    </row>
    <row r="12" spans="1:29" ht="12.75">
      <c r="A12" s="45" t="s">
        <v>28</v>
      </c>
      <c r="B12" s="3">
        <f>'Key formula data'!B9</f>
        <v>390</v>
      </c>
      <c r="C12" s="3">
        <f>'Key formula data'!C9</f>
        <v>515</v>
      </c>
      <c r="D12" s="3">
        <f>'Key formula data'!D9</f>
        <v>695</v>
      </c>
      <c r="E12" s="3">
        <f>'Key formula data'!E9</f>
        <v>600</v>
      </c>
      <c r="G12" s="45" t="s">
        <v>28</v>
      </c>
      <c r="H12" s="3">
        <f t="shared" si="0"/>
        <v>390</v>
      </c>
      <c r="I12" s="3">
        <f t="shared" si="1"/>
        <v>515</v>
      </c>
      <c r="J12" s="3">
        <f t="shared" si="2"/>
        <v>695</v>
      </c>
      <c r="K12" s="3">
        <f t="shared" si="3"/>
        <v>600</v>
      </c>
      <c r="M12" s="45" t="s">
        <v>28</v>
      </c>
      <c r="N12" s="3">
        <f t="shared" si="4"/>
        <v>390</v>
      </c>
      <c r="O12" s="3">
        <f t="shared" si="5"/>
        <v>515</v>
      </c>
      <c r="P12" s="3">
        <f t="shared" si="6"/>
        <v>695</v>
      </c>
      <c r="Q12" s="3">
        <f t="shared" si="7"/>
        <v>600</v>
      </c>
      <c r="S12" s="45" t="s">
        <v>28</v>
      </c>
      <c r="T12" s="3">
        <f t="shared" si="8"/>
        <v>390</v>
      </c>
      <c r="U12" s="3">
        <f t="shared" si="9"/>
        <v>515</v>
      </c>
      <c r="V12" s="3">
        <f t="shared" si="10"/>
        <v>695</v>
      </c>
      <c r="W12" s="3">
        <f t="shared" si="11"/>
        <v>600</v>
      </c>
      <c r="Y12" s="45" t="s">
        <v>28</v>
      </c>
      <c r="Z12" s="3">
        <f t="shared" si="12"/>
        <v>390</v>
      </c>
      <c r="AA12" s="3">
        <f t="shared" si="13"/>
        <v>515</v>
      </c>
      <c r="AB12" s="3">
        <f t="shared" si="14"/>
        <v>695</v>
      </c>
      <c r="AC12" s="3">
        <f t="shared" si="15"/>
        <v>600</v>
      </c>
    </row>
    <row r="13" spans="1:29" ht="12.75">
      <c r="A13" s="45" t="s">
        <v>27</v>
      </c>
      <c r="B13" s="3">
        <f>'Key formula data'!B10</f>
        <v>229.98639247177874</v>
      </c>
      <c r="C13" s="3">
        <f>'Key formula data'!C10</f>
        <v>300</v>
      </c>
      <c r="D13" s="3">
        <f>'Key formula data'!D10</f>
        <v>390</v>
      </c>
      <c r="E13" s="3">
        <f>'Key formula data'!E10</f>
        <v>520</v>
      </c>
      <c r="G13" s="45" t="s">
        <v>27</v>
      </c>
      <c r="H13" s="3">
        <f t="shared" si="0"/>
        <v>229.98639247177874</v>
      </c>
      <c r="I13" s="3">
        <f t="shared" si="1"/>
        <v>300</v>
      </c>
      <c r="J13" s="3">
        <f t="shared" si="2"/>
        <v>390</v>
      </c>
      <c r="K13" s="3">
        <f t="shared" si="3"/>
        <v>520</v>
      </c>
      <c r="M13" s="45" t="s">
        <v>27</v>
      </c>
      <c r="N13" s="3">
        <f t="shared" si="4"/>
        <v>229.98639247177874</v>
      </c>
      <c r="O13" s="3">
        <f t="shared" si="5"/>
        <v>300</v>
      </c>
      <c r="P13" s="3">
        <f t="shared" si="6"/>
        <v>390</v>
      </c>
      <c r="Q13" s="3">
        <f t="shared" si="7"/>
        <v>520</v>
      </c>
      <c r="S13" s="45" t="s">
        <v>27</v>
      </c>
      <c r="T13" s="3">
        <f t="shared" si="8"/>
        <v>229.98639247177874</v>
      </c>
      <c r="U13" s="3">
        <f t="shared" si="9"/>
        <v>300</v>
      </c>
      <c r="V13" s="3">
        <f t="shared" si="10"/>
        <v>390</v>
      </c>
      <c r="W13" s="3">
        <f t="shared" si="11"/>
        <v>520</v>
      </c>
      <c r="Y13" s="45" t="s">
        <v>27</v>
      </c>
      <c r="Z13" s="3">
        <f t="shared" si="12"/>
        <v>229.98639247177874</v>
      </c>
      <c r="AA13" s="3">
        <f t="shared" si="13"/>
        <v>300</v>
      </c>
      <c r="AB13" s="3">
        <f t="shared" si="14"/>
        <v>390</v>
      </c>
      <c r="AC13" s="3">
        <f t="shared" si="15"/>
        <v>520</v>
      </c>
    </row>
    <row r="14" spans="1:29" ht="12.75">
      <c r="A14" s="45" t="s">
        <v>32</v>
      </c>
      <c r="B14" s="3">
        <f>'Key formula data'!B11</f>
        <v>320</v>
      </c>
      <c r="C14" s="3">
        <f>'Key formula data'!C11</f>
        <v>425</v>
      </c>
      <c r="D14" s="3">
        <f>'Key formula data'!D11</f>
        <v>475</v>
      </c>
      <c r="E14" s="3">
        <f>'Key formula data'!E11</f>
        <v>750</v>
      </c>
      <c r="G14" s="45" t="s">
        <v>32</v>
      </c>
      <c r="H14" s="3">
        <f t="shared" si="0"/>
        <v>320</v>
      </c>
      <c r="I14" s="3">
        <f t="shared" si="1"/>
        <v>425</v>
      </c>
      <c r="J14" s="3">
        <f t="shared" si="2"/>
        <v>475</v>
      </c>
      <c r="K14" s="3">
        <f t="shared" si="3"/>
        <v>750</v>
      </c>
      <c r="M14" s="45" t="s">
        <v>32</v>
      </c>
      <c r="N14" s="3">
        <f t="shared" si="4"/>
        <v>320</v>
      </c>
      <c r="O14" s="3">
        <f t="shared" si="5"/>
        <v>425</v>
      </c>
      <c r="P14" s="3">
        <f t="shared" si="6"/>
        <v>475</v>
      </c>
      <c r="Q14" s="3">
        <f t="shared" si="7"/>
        <v>750</v>
      </c>
      <c r="S14" s="45" t="s">
        <v>32</v>
      </c>
      <c r="T14" s="3">
        <f t="shared" si="8"/>
        <v>320</v>
      </c>
      <c r="U14" s="3">
        <f t="shared" si="9"/>
        <v>425</v>
      </c>
      <c r="V14" s="3">
        <f t="shared" si="10"/>
        <v>475</v>
      </c>
      <c r="W14" s="3">
        <f t="shared" si="11"/>
        <v>750</v>
      </c>
      <c r="Y14" s="45" t="s">
        <v>32</v>
      </c>
      <c r="Z14" s="3">
        <f t="shared" si="12"/>
        <v>320</v>
      </c>
      <c r="AA14" s="3">
        <f t="shared" si="13"/>
        <v>425</v>
      </c>
      <c r="AB14" s="3">
        <f t="shared" si="14"/>
        <v>475</v>
      </c>
      <c r="AC14" s="3">
        <f t="shared" si="15"/>
        <v>750</v>
      </c>
    </row>
    <row r="15" spans="1:29" ht="12.75">
      <c r="A15" s="45" t="s">
        <v>31</v>
      </c>
      <c r="B15" s="3">
        <f>'Key formula data'!B12</f>
        <v>219</v>
      </c>
      <c r="C15" s="3">
        <f>'Key formula data'!C12</f>
        <v>288</v>
      </c>
      <c r="D15" s="3">
        <f>'Key formula data'!D12</f>
        <v>390.97686720202387</v>
      </c>
      <c r="E15" s="3">
        <f>'Key formula data'!E12</f>
        <v>551.967341932269</v>
      </c>
      <c r="G15" s="45" t="s">
        <v>31</v>
      </c>
      <c r="H15" s="3">
        <f t="shared" si="0"/>
        <v>219</v>
      </c>
      <c r="I15" s="3">
        <f t="shared" si="1"/>
        <v>288</v>
      </c>
      <c r="J15" s="3">
        <f t="shared" si="2"/>
        <v>390.97686720202387</v>
      </c>
      <c r="K15" s="3">
        <f t="shared" si="3"/>
        <v>551.967341932269</v>
      </c>
      <c r="M15" s="45" t="s">
        <v>31</v>
      </c>
      <c r="N15" s="3">
        <f t="shared" si="4"/>
        <v>219</v>
      </c>
      <c r="O15" s="3">
        <f t="shared" si="5"/>
        <v>288</v>
      </c>
      <c r="P15" s="3">
        <f t="shared" si="6"/>
        <v>390.97686720202387</v>
      </c>
      <c r="Q15" s="3">
        <f t="shared" si="7"/>
        <v>551.967341932269</v>
      </c>
      <c r="S15" s="45" t="s">
        <v>31</v>
      </c>
      <c r="T15" s="3">
        <f t="shared" si="8"/>
        <v>219</v>
      </c>
      <c r="U15" s="3">
        <f t="shared" si="9"/>
        <v>288</v>
      </c>
      <c r="V15" s="3">
        <f t="shared" si="10"/>
        <v>390.97686720202387</v>
      </c>
      <c r="W15" s="3">
        <f t="shared" si="11"/>
        <v>551.967341932269</v>
      </c>
      <c r="Y15" s="45" t="s">
        <v>31</v>
      </c>
      <c r="Z15" s="3">
        <f t="shared" si="12"/>
        <v>219</v>
      </c>
      <c r="AA15" s="3">
        <f t="shared" si="13"/>
        <v>288</v>
      </c>
      <c r="AB15" s="3">
        <f t="shared" si="14"/>
        <v>390.97686720202387</v>
      </c>
      <c r="AC15" s="3">
        <f t="shared" si="15"/>
        <v>551.967341932269</v>
      </c>
    </row>
    <row r="16" spans="1:29" ht="12.75">
      <c r="A16" s="45" t="s">
        <v>30</v>
      </c>
      <c r="B16" s="3">
        <f>'Key formula data'!B13</f>
        <v>300</v>
      </c>
      <c r="C16" s="3">
        <f>'Key formula data'!C13</f>
        <v>375</v>
      </c>
      <c r="D16" s="3">
        <f>'Key formula data'!D13</f>
        <v>550</v>
      </c>
      <c r="E16" s="3">
        <f>'Key formula data'!E13</f>
        <v>475</v>
      </c>
      <c r="G16" s="45" t="s">
        <v>30</v>
      </c>
      <c r="H16" s="3">
        <f t="shared" si="0"/>
        <v>300</v>
      </c>
      <c r="I16" s="3">
        <f t="shared" si="1"/>
        <v>375</v>
      </c>
      <c r="J16" s="3">
        <f t="shared" si="2"/>
        <v>550</v>
      </c>
      <c r="K16" s="3">
        <f t="shared" si="3"/>
        <v>475</v>
      </c>
      <c r="M16" s="45" t="s">
        <v>30</v>
      </c>
      <c r="N16" s="3">
        <f t="shared" si="4"/>
        <v>300</v>
      </c>
      <c r="O16" s="3">
        <f t="shared" si="5"/>
        <v>375</v>
      </c>
      <c r="P16" s="3">
        <f t="shared" si="6"/>
        <v>550</v>
      </c>
      <c r="Q16" s="3">
        <f t="shared" si="7"/>
        <v>475</v>
      </c>
      <c r="S16" s="45" t="s">
        <v>30</v>
      </c>
      <c r="T16" s="3">
        <f t="shared" si="8"/>
        <v>300</v>
      </c>
      <c r="U16" s="3">
        <f t="shared" si="9"/>
        <v>375</v>
      </c>
      <c r="V16" s="3">
        <f t="shared" si="10"/>
        <v>550</v>
      </c>
      <c r="W16" s="3">
        <f t="shared" si="11"/>
        <v>475</v>
      </c>
      <c r="Y16" s="45" t="s">
        <v>30</v>
      </c>
      <c r="Z16" s="3">
        <f t="shared" si="12"/>
        <v>300</v>
      </c>
      <c r="AA16" s="3">
        <f t="shared" si="13"/>
        <v>375</v>
      </c>
      <c r="AB16" s="3">
        <f t="shared" si="14"/>
        <v>550</v>
      </c>
      <c r="AC16" s="3">
        <f t="shared" si="15"/>
        <v>475</v>
      </c>
    </row>
    <row r="17" spans="1:29" ht="12.75">
      <c r="A17" s="45" t="s">
        <v>29</v>
      </c>
      <c r="B17" s="3">
        <f>'Key formula data'!B14</f>
        <v>280</v>
      </c>
      <c r="C17" s="3">
        <f>'Key formula data'!C14</f>
        <v>360</v>
      </c>
      <c r="D17" s="3">
        <f>'Key formula data'!D14</f>
        <v>400</v>
      </c>
      <c r="E17" s="3">
        <f>'Key formula data'!E14</f>
        <v>620</v>
      </c>
      <c r="G17" s="45" t="s">
        <v>29</v>
      </c>
      <c r="H17" s="3">
        <f t="shared" si="0"/>
        <v>280</v>
      </c>
      <c r="I17" s="3">
        <f t="shared" si="1"/>
        <v>360</v>
      </c>
      <c r="J17" s="3">
        <f t="shared" si="2"/>
        <v>400</v>
      </c>
      <c r="K17" s="3">
        <f t="shared" si="3"/>
        <v>620</v>
      </c>
      <c r="M17" s="45" t="s">
        <v>29</v>
      </c>
      <c r="N17" s="3">
        <f t="shared" si="4"/>
        <v>280</v>
      </c>
      <c r="O17" s="3">
        <f t="shared" si="5"/>
        <v>360</v>
      </c>
      <c r="P17" s="3">
        <f t="shared" si="6"/>
        <v>400</v>
      </c>
      <c r="Q17" s="3">
        <f t="shared" si="7"/>
        <v>620</v>
      </c>
      <c r="S17" s="45" t="s">
        <v>29</v>
      </c>
      <c r="T17" s="3">
        <f t="shared" si="8"/>
        <v>280</v>
      </c>
      <c r="U17" s="3">
        <f t="shared" si="9"/>
        <v>360</v>
      </c>
      <c r="V17" s="3">
        <f t="shared" si="10"/>
        <v>400</v>
      </c>
      <c r="W17" s="3">
        <f t="shared" si="11"/>
        <v>620</v>
      </c>
      <c r="Y17" s="45" t="s">
        <v>29</v>
      </c>
      <c r="Z17" s="3">
        <f t="shared" si="12"/>
        <v>280</v>
      </c>
      <c r="AA17" s="3">
        <f t="shared" si="13"/>
        <v>360</v>
      </c>
      <c r="AB17" s="3">
        <f t="shared" si="14"/>
        <v>400</v>
      </c>
      <c r="AC17" s="3">
        <f t="shared" si="15"/>
        <v>620</v>
      </c>
    </row>
    <row r="18" spans="1:29" ht="12.75">
      <c r="A18" s="45" t="s">
        <v>35</v>
      </c>
      <c r="B18" s="3">
        <f>'Key formula data'!B15</f>
        <v>218.48707284818983</v>
      </c>
      <c r="C18" s="3">
        <f>'Key formula data'!C15</f>
        <v>298.98231021331236</v>
      </c>
      <c r="D18" s="3">
        <f>'Key formula data'!D15</f>
        <v>390.97686720202387</v>
      </c>
      <c r="E18" s="3">
        <f>'Key formula data'!E15</f>
        <v>1034.9387661230044</v>
      </c>
      <c r="G18" s="45" t="s">
        <v>35</v>
      </c>
      <c r="H18" s="3">
        <f t="shared" si="0"/>
        <v>218.48707284818983</v>
      </c>
      <c r="I18" s="3">
        <f t="shared" si="1"/>
        <v>298.98231021331236</v>
      </c>
      <c r="J18" s="3">
        <f t="shared" si="2"/>
        <v>390.97686720202387</v>
      </c>
      <c r="K18" s="3">
        <f t="shared" si="3"/>
        <v>1034.9387661230044</v>
      </c>
      <c r="M18" s="45" t="s">
        <v>35</v>
      </c>
      <c r="N18" s="3">
        <f t="shared" si="4"/>
        <v>218.48707284818983</v>
      </c>
      <c r="O18" s="3">
        <f t="shared" si="5"/>
        <v>298.98231021331236</v>
      </c>
      <c r="P18" s="3">
        <f t="shared" si="6"/>
        <v>390.97686720202387</v>
      </c>
      <c r="Q18" s="3">
        <f t="shared" si="7"/>
        <v>1034.9387661230044</v>
      </c>
      <c r="S18" s="45" t="s">
        <v>35</v>
      </c>
      <c r="T18" s="3">
        <f t="shared" si="8"/>
        <v>218.48707284818983</v>
      </c>
      <c r="U18" s="3">
        <f t="shared" si="9"/>
        <v>298.98231021331236</v>
      </c>
      <c r="V18" s="3">
        <f t="shared" si="10"/>
        <v>390.97686720202387</v>
      </c>
      <c r="W18" s="3">
        <f t="shared" si="11"/>
        <v>1034.9387661230044</v>
      </c>
      <c r="Y18" s="45" t="s">
        <v>35</v>
      </c>
      <c r="Z18" s="3">
        <f t="shared" si="12"/>
        <v>218.48707284818983</v>
      </c>
      <c r="AA18" s="3">
        <f t="shared" si="13"/>
        <v>298.98231021331236</v>
      </c>
      <c r="AB18" s="3">
        <f t="shared" si="14"/>
        <v>390.97686720202387</v>
      </c>
      <c r="AC18" s="3">
        <f t="shared" si="15"/>
        <v>1034.9387661230044</v>
      </c>
    </row>
    <row r="19" spans="1:29" ht="12.75">
      <c r="A19" s="45" t="s">
        <v>34</v>
      </c>
      <c r="B19" s="3">
        <f>'Key formula data'!B16</f>
        <v>219</v>
      </c>
      <c r="C19" s="3">
        <f>'Key formula data'!C16</f>
        <v>305.24081491845067</v>
      </c>
      <c r="D19" s="3">
        <f>'Key formula data'!D16</f>
        <v>375</v>
      </c>
      <c r="E19" s="3">
        <f>'Key formula data'!E16</f>
        <v>574.9659811794469</v>
      </c>
      <c r="G19" s="45" t="s">
        <v>34</v>
      </c>
      <c r="H19" s="3">
        <f t="shared" si="0"/>
        <v>219</v>
      </c>
      <c r="I19" s="3">
        <f t="shared" si="1"/>
        <v>305.24081491845067</v>
      </c>
      <c r="J19" s="3">
        <f t="shared" si="2"/>
        <v>375</v>
      </c>
      <c r="K19" s="3">
        <f t="shared" si="3"/>
        <v>574.9659811794469</v>
      </c>
      <c r="M19" s="45" t="s">
        <v>34</v>
      </c>
      <c r="N19" s="3">
        <f t="shared" si="4"/>
        <v>219</v>
      </c>
      <c r="O19" s="3">
        <f t="shared" si="5"/>
        <v>305.24081491845067</v>
      </c>
      <c r="P19" s="3">
        <f t="shared" si="6"/>
        <v>375</v>
      </c>
      <c r="Q19" s="3">
        <f t="shared" si="7"/>
        <v>574.9659811794469</v>
      </c>
      <c r="S19" s="45" t="s">
        <v>34</v>
      </c>
      <c r="T19" s="3">
        <f t="shared" si="8"/>
        <v>219</v>
      </c>
      <c r="U19" s="3">
        <f t="shared" si="9"/>
        <v>305.24081491845067</v>
      </c>
      <c r="V19" s="3">
        <f t="shared" si="10"/>
        <v>375</v>
      </c>
      <c r="W19" s="3">
        <f t="shared" si="11"/>
        <v>574.9659811794469</v>
      </c>
      <c r="Y19" s="45" t="s">
        <v>34</v>
      </c>
      <c r="Z19" s="3">
        <f t="shared" si="12"/>
        <v>219</v>
      </c>
      <c r="AA19" s="3">
        <f t="shared" si="13"/>
        <v>305.24081491845067</v>
      </c>
      <c r="AB19" s="3">
        <f t="shared" si="14"/>
        <v>375</v>
      </c>
      <c r="AC19" s="3">
        <f t="shared" si="15"/>
        <v>574.9659811794469</v>
      </c>
    </row>
    <row r="20" spans="1:29" ht="12.75">
      <c r="A20" s="45" t="s">
        <v>33</v>
      </c>
      <c r="B20" s="3">
        <f>'Key formula data'!B17</f>
        <v>255</v>
      </c>
      <c r="C20" s="3">
        <f>'Key formula data'!C17</f>
        <v>310</v>
      </c>
      <c r="D20" s="3">
        <f>'Key formula data'!D17</f>
        <v>356.11428407152573</v>
      </c>
      <c r="E20" s="3">
        <f>'Key formula data'!E17</f>
        <v>971.6925081932652</v>
      </c>
      <c r="G20" s="45" t="s">
        <v>33</v>
      </c>
      <c r="H20" s="3">
        <f t="shared" si="0"/>
        <v>255</v>
      </c>
      <c r="I20" s="3">
        <f t="shared" si="1"/>
        <v>310</v>
      </c>
      <c r="J20" s="3">
        <f t="shared" si="2"/>
        <v>356.11428407152573</v>
      </c>
      <c r="K20" s="3">
        <f t="shared" si="3"/>
        <v>971.6925081932652</v>
      </c>
      <c r="M20" s="45" t="s">
        <v>33</v>
      </c>
      <c r="N20" s="3">
        <f t="shared" si="4"/>
        <v>255</v>
      </c>
      <c r="O20" s="3">
        <f t="shared" si="5"/>
        <v>310</v>
      </c>
      <c r="P20" s="3">
        <f t="shared" si="6"/>
        <v>356.11428407152573</v>
      </c>
      <c r="Q20" s="3">
        <f t="shared" si="7"/>
        <v>971.6925081932652</v>
      </c>
      <c r="S20" s="45" t="s">
        <v>33</v>
      </c>
      <c r="T20" s="3">
        <f t="shared" si="8"/>
        <v>255</v>
      </c>
      <c r="U20" s="3">
        <f t="shared" si="9"/>
        <v>310</v>
      </c>
      <c r="V20" s="3">
        <f t="shared" si="10"/>
        <v>356.11428407152573</v>
      </c>
      <c r="W20" s="3">
        <f t="shared" si="11"/>
        <v>971.6925081932652</v>
      </c>
      <c r="Y20" s="45" t="s">
        <v>33</v>
      </c>
      <c r="Z20" s="3">
        <f t="shared" si="12"/>
        <v>255</v>
      </c>
      <c r="AA20" s="3">
        <f t="shared" si="13"/>
        <v>310</v>
      </c>
      <c r="AB20" s="3">
        <f t="shared" si="14"/>
        <v>356.11428407152573</v>
      </c>
      <c r="AC20" s="3">
        <f t="shared" si="15"/>
        <v>971.6925081932652</v>
      </c>
    </row>
    <row r="21" spans="1:25" ht="12.75">
      <c r="A21" s="6"/>
      <c r="G21" s="6"/>
      <c r="M21" s="6"/>
      <c r="S21" s="6"/>
      <c r="Y21" s="6"/>
    </row>
    <row r="22" spans="1:29" ht="12.75">
      <c r="A22" s="44" t="s">
        <v>113</v>
      </c>
      <c r="B22" s="41"/>
      <c r="C22" s="5"/>
      <c r="D22" s="5"/>
      <c r="E22" s="5"/>
      <c r="G22" s="44" t="s">
        <v>109</v>
      </c>
      <c r="H22" s="41"/>
      <c r="I22" s="5"/>
      <c r="J22" s="5"/>
      <c r="K22" s="5"/>
      <c r="M22" s="44" t="s">
        <v>110</v>
      </c>
      <c r="N22" s="41"/>
      <c r="O22" s="5"/>
      <c r="P22" s="5"/>
      <c r="Q22" s="5"/>
      <c r="S22" s="44" t="s">
        <v>111</v>
      </c>
      <c r="T22" s="41"/>
      <c r="U22" s="5"/>
      <c r="V22" s="5"/>
      <c r="W22" s="5"/>
      <c r="Y22" s="44" t="s">
        <v>112</v>
      </c>
      <c r="Z22" s="41"/>
      <c r="AA22" s="5"/>
      <c r="AB22" s="5"/>
      <c r="AC22" s="5"/>
    </row>
    <row r="23" spans="1:29" ht="12.75">
      <c r="A23" s="45" t="s">
        <v>105</v>
      </c>
      <c r="B23" s="2">
        <v>1</v>
      </c>
      <c r="C23" s="2">
        <v>2</v>
      </c>
      <c r="D23" s="2">
        <v>3</v>
      </c>
      <c r="E23" s="2" t="s">
        <v>26</v>
      </c>
      <c r="G23" s="45" t="s">
        <v>105</v>
      </c>
      <c r="H23" s="2">
        <v>1</v>
      </c>
      <c r="I23" s="2">
        <v>2</v>
      </c>
      <c r="J23" s="2">
        <v>3</v>
      </c>
      <c r="K23" s="2" t="s">
        <v>26</v>
      </c>
      <c r="M23" s="45" t="s">
        <v>105</v>
      </c>
      <c r="N23" s="2">
        <v>1</v>
      </c>
      <c r="O23" s="2">
        <v>2</v>
      </c>
      <c r="P23" s="2">
        <v>3</v>
      </c>
      <c r="Q23" s="2" t="s">
        <v>26</v>
      </c>
      <c r="S23" s="45" t="s">
        <v>105</v>
      </c>
      <c r="T23" s="2">
        <v>1</v>
      </c>
      <c r="U23" s="2">
        <v>2</v>
      </c>
      <c r="V23" s="2">
        <v>3</v>
      </c>
      <c r="W23" s="2" t="s">
        <v>26</v>
      </c>
      <c r="Y23" s="45" t="s">
        <v>105</v>
      </c>
      <c r="Z23" s="2">
        <v>1</v>
      </c>
      <c r="AA23" s="2">
        <v>2</v>
      </c>
      <c r="AB23" s="2">
        <v>3</v>
      </c>
      <c r="AC23" s="2" t="s">
        <v>26</v>
      </c>
    </row>
    <row r="24" spans="1:29" ht="12.75">
      <c r="A24" s="45" t="s">
        <v>38</v>
      </c>
      <c r="B24" s="3">
        <f aca="true" t="shared" si="16" ref="B24:E33">B11*$A$7</f>
        <v>160.9552101500661</v>
      </c>
      <c r="C24" s="3">
        <f t="shared" si="16"/>
        <v>210</v>
      </c>
      <c r="D24" s="3">
        <f t="shared" si="16"/>
        <v>250</v>
      </c>
      <c r="E24" s="3">
        <f t="shared" si="16"/>
        <v>288</v>
      </c>
      <c r="G24" s="45" t="s">
        <v>38</v>
      </c>
      <c r="H24" s="3">
        <f aca="true" t="shared" si="17" ref="H24:K33">H11*$G$7</f>
        <v>193.14625218007933</v>
      </c>
      <c r="I24" s="3">
        <f t="shared" si="17"/>
        <v>252</v>
      </c>
      <c r="J24" s="3">
        <f t="shared" si="17"/>
        <v>300</v>
      </c>
      <c r="K24" s="3">
        <f t="shared" si="17"/>
        <v>345.59999999999997</v>
      </c>
      <c r="M24" s="45" t="s">
        <v>38</v>
      </c>
      <c r="N24" s="3">
        <f aca="true" t="shared" si="18" ref="N24:Q33">N11*$M$7</f>
        <v>225.33729421009252</v>
      </c>
      <c r="O24" s="3">
        <f t="shared" si="18"/>
        <v>294</v>
      </c>
      <c r="P24" s="3">
        <f t="shared" si="18"/>
        <v>350</v>
      </c>
      <c r="Q24" s="3">
        <f t="shared" si="18"/>
        <v>403.2</v>
      </c>
      <c r="S24" s="45" t="s">
        <v>38</v>
      </c>
      <c r="T24" s="3">
        <f aca="true" t="shared" si="19" ref="T24:W33">T11*$S$7</f>
        <v>257.5283362401058</v>
      </c>
      <c r="U24" s="3">
        <f t="shared" si="19"/>
        <v>336</v>
      </c>
      <c r="V24" s="3">
        <f t="shared" si="19"/>
        <v>400</v>
      </c>
      <c r="W24" s="3">
        <f t="shared" si="19"/>
        <v>460.8</v>
      </c>
      <c r="Y24" s="45" t="s">
        <v>38</v>
      </c>
      <c r="Z24" s="3">
        <f aca="true" t="shared" si="20" ref="Z24:AC33">Z11*$Y$7</f>
        <v>321.9104203001322</v>
      </c>
      <c r="AA24" s="3">
        <f t="shared" si="20"/>
        <v>420</v>
      </c>
      <c r="AB24" s="3">
        <f t="shared" si="20"/>
        <v>500</v>
      </c>
      <c r="AC24" s="3">
        <f t="shared" si="20"/>
        <v>576</v>
      </c>
    </row>
    <row r="25" spans="1:29" ht="12.75">
      <c r="A25" s="45" t="s">
        <v>28</v>
      </c>
      <c r="B25" s="3">
        <f t="shared" si="16"/>
        <v>195</v>
      </c>
      <c r="C25" s="3">
        <f t="shared" si="16"/>
        <v>257.5</v>
      </c>
      <c r="D25" s="3">
        <f t="shared" si="16"/>
        <v>347.5</v>
      </c>
      <c r="E25" s="3">
        <f t="shared" si="16"/>
        <v>300</v>
      </c>
      <c r="G25" s="45" t="s">
        <v>28</v>
      </c>
      <c r="H25" s="3">
        <f t="shared" si="17"/>
        <v>234</v>
      </c>
      <c r="I25" s="3">
        <f t="shared" si="17"/>
        <v>309</v>
      </c>
      <c r="J25" s="3">
        <f t="shared" si="17"/>
        <v>417</v>
      </c>
      <c r="K25" s="3">
        <f t="shared" si="17"/>
        <v>360</v>
      </c>
      <c r="M25" s="45" t="s">
        <v>28</v>
      </c>
      <c r="N25" s="3">
        <f t="shared" si="18"/>
        <v>273</v>
      </c>
      <c r="O25" s="3">
        <f t="shared" si="18"/>
        <v>360.5</v>
      </c>
      <c r="P25" s="3">
        <f t="shared" si="18"/>
        <v>486.49999999999994</v>
      </c>
      <c r="Q25" s="3">
        <f t="shared" si="18"/>
        <v>420</v>
      </c>
      <c r="S25" s="45" t="s">
        <v>28</v>
      </c>
      <c r="T25" s="3">
        <f t="shared" si="19"/>
        <v>312</v>
      </c>
      <c r="U25" s="3">
        <f t="shared" si="19"/>
        <v>412</v>
      </c>
      <c r="V25" s="3">
        <f t="shared" si="19"/>
        <v>556</v>
      </c>
      <c r="W25" s="3">
        <f t="shared" si="19"/>
        <v>480</v>
      </c>
      <c r="Y25" s="45" t="s">
        <v>28</v>
      </c>
      <c r="Z25" s="3">
        <f t="shared" si="20"/>
        <v>390</v>
      </c>
      <c r="AA25" s="3">
        <f t="shared" si="20"/>
        <v>515</v>
      </c>
      <c r="AB25" s="3">
        <f t="shared" si="20"/>
        <v>695</v>
      </c>
      <c r="AC25" s="3">
        <f t="shared" si="20"/>
        <v>600</v>
      </c>
    </row>
    <row r="26" spans="1:29" ht="12.75">
      <c r="A26" s="45" t="s">
        <v>27</v>
      </c>
      <c r="B26" s="3">
        <f t="shared" si="16"/>
        <v>114.99319623588937</v>
      </c>
      <c r="C26" s="3">
        <f t="shared" si="16"/>
        <v>150</v>
      </c>
      <c r="D26" s="3">
        <f t="shared" si="16"/>
        <v>195</v>
      </c>
      <c r="E26" s="3">
        <f t="shared" si="16"/>
        <v>260</v>
      </c>
      <c r="G26" s="45" t="s">
        <v>27</v>
      </c>
      <c r="H26" s="3">
        <f t="shared" si="17"/>
        <v>137.99183548306723</v>
      </c>
      <c r="I26" s="3">
        <f t="shared" si="17"/>
        <v>180</v>
      </c>
      <c r="J26" s="3">
        <f t="shared" si="17"/>
        <v>234</v>
      </c>
      <c r="K26" s="3">
        <f t="shared" si="17"/>
        <v>312</v>
      </c>
      <c r="M26" s="45" t="s">
        <v>27</v>
      </c>
      <c r="N26" s="3">
        <f t="shared" si="18"/>
        <v>160.9904747302451</v>
      </c>
      <c r="O26" s="3">
        <f t="shared" si="18"/>
        <v>210</v>
      </c>
      <c r="P26" s="3">
        <f t="shared" si="18"/>
        <v>273</v>
      </c>
      <c r="Q26" s="3">
        <f t="shared" si="18"/>
        <v>364</v>
      </c>
      <c r="S26" s="45" t="s">
        <v>27</v>
      </c>
      <c r="T26" s="3">
        <f t="shared" si="19"/>
        <v>183.98911397742302</v>
      </c>
      <c r="U26" s="3">
        <f t="shared" si="19"/>
        <v>240</v>
      </c>
      <c r="V26" s="3">
        <f t="shared" si="19"/>
        <v>312</v>
      </c>
      <c r="W26" s="3">
        <f t="shared" si="19"/>
        <v>416</v>
      </c>
      <c r="Y26" s="45" t="s">
        <v>27</v>
      </c>
      <c r="Z26" s="3">
        <f t="shared" si="20"/>
        <v>229.98639247177874</v>
      </c>
      <c r="AA26" s="3">
        <f t="shared" si="20"/>
        <v>300</v>
      </c>
      <c r="AB26" s="3">
        <f t="shared" si="20"/>
        <v>390</v>
      </c>
      <c r="AC26" s="3">
        <f t="shared" si="20"/>
        <v>520</v>
      </c>
    </row>
    <row r="27" spans="1:29" ht="12.75">
      <c r="A27" s="45" t="s">
        <v>32</v>
      </c>
      <c r="B27" s="3">
        <f t="shared" si="16"/>
        <v>160</v>
      </c>
      <c r="C27" s="3">
        <f t="shared" si="16"/>
        <v>212.5</v>
      </c>
      <c r="D27" s="3">
        <f t="shared" si="16"/>
        <v>237.5</v>
      </c>
      <c r="E27" s="3">
        <f t="shared" si="16"/>
        <v>375</v>
      </c>
      <c r="G27" s="45" t="s">
        <v>32</v>
      </c>
      <c r="H27" s="3">
        <f t="shared" si="17"/>
        <v>192</v>
      </c>
      <c r="I27" s="3">
        <f t="shared" si="17"/>
        <v>255</v>
      </c>
      <c r="J27" s="3">
        <f t="shared" si="17"/>
        <v>285</v>
      </c>
      <c r="K27" s="3">
        <f t="shared" si="17"/>
        <v>450</v>
      </c>
      <c r="M27" s="45" t="s">
        <v>32</v>
      </c>
      <c r="N27" s="3">
        <f t="shared" si="18"/>
        <v>224</v>
      </c>
      <c r="O27" s="3">
        <f t="shared" si="18"/>
        <v>297.5</v>
      </c>
      <c r="P27" s="3">
        <f t="shared" si="18"/>
        <v>332.5</v>
      </c>
      <c r="Q27" s="3">
        <f t="shared" si="18"/>
        <v>525</v>
      </c>
      <c r="S27" s="45" t="s">
        <v>32</v>
      </c>
      <c r="T27" s="3">
        <f t="shared" si="19"/>
        <v>256</v>
      </c>
      <c r="U27" s="3">
        <f t="shared" si="19"/>
        <v>340</v>
      </c>
      <c r="V27" s="3">
        <f t="shared" si="19"/>
        <v>380</v>
      </c>
      <c r="W27" s="3">
        <f t="shared" si="19"/>
        <v>600</v>
      </c>
      <c r="Y27" s="45" t="s">
        <v>32</v>
      </c>
      <c r="Z27" s="3">
        <f t="shared" si="20"/>
        <v>320</v>
      </c>
      <c r="AA27" s="3">
        <f t="shared" si="20"/>
        <v>425</v>
      </c>
      <c r="AB27" s="3">
        <f t="shared" si="20"/>
        <v>475</v>
      </c>
      <c r="AC27" s="3">
        <f t="shared" si="20"/>
        <v>750</v>
      </c>
    </row>
    <row r="28" spans="1:29" ht="12.75">
      <c r="A28" s="45" t="s">
        <v>31</v>
      </c>
      <c r="B28" s="3">
        <f t="shared" si="16"/>
        <v>109.5</v>
      </c>
      <c r="C28" s="3">
        <f t="shared" si="16"/>
        <v>144</v>
      </c>
      <c r="D28" s="3">
        <f t="shared" si="16"/>
        <v>195.48843360101193</v>
      </c>
      <c r="E28" s="3">
        <f t="shared" si="16"/>
        <v>275.9836709661345</v>
      </c>
      <c r="G28" s="45" t="s">
        <v>31</v>
      </c>
      <c r="H28" s="3">
        <f t="shared" si="17"/>
        <v>131.4</v>
      </c>
      <c r="I28" s="3">
        <f t="shared" si="17"/>
        <v>172.79999999999998</v>
      </c>
      <c r="J28" s="3">
        <f t="shared" si="17"/>
        <v>234.5861203212143</v>
      </c>
      <c r="K28" s="3">
        <f t="shared" si="17"/>
        <v>331.18040515936144</v>
      </c>
      <c r="M28" s="45" t="s">
        <v>31</v>
      </c>
      <c r="N28" s="3">
        <f t="shared" si="18"/>
        <v>153.29999999999998</v>
      </c>
      <c r="O28" s="3">
        <f t="shared" si="18"/>
        <v>201.6</v>
      </c>
      <c r="P28" s="3">
        <f t="shared" si="18"/>
        <v>273.6838070414167</v>
      </c>
      <c r="Q28" s="3">
        <f t="shared" si="18"/>
        <v>386.3771393525883</v>
      </c>
      <c r="S28" s="45" t="s">
        <v>31</v>
      </c>
      <c r="T28" s="3">
        <f t="shared" si="19"/>
        <v>175.20000000000002</v>
      </c>
      <c r="U28" s="3">
        <f t="shared" si="19"/>
        <v>230.4</v>
      </c>
      <c r="V28" s="3">
        <f t="shared" si="19"/>
        <v>312.7814937616191</v>
      </c>
      <c r="W28" s="3">
        <f t="shared" si="19"/>
        <v>441.5738735458153</v>
      </c>
      <c r="Y28" s="45" t="s">
        <v>31</v>
      </c>
      <c r="Z28" s="3">
        <f t="shared" si="20"/>
        <v>219</v>
      </c>
      <c r="AA28" s="3">
        <f t="shared" si="20"/>
        <v>288</v>
      </c>
      <c r="AB28" s="3">
        <f t="shared" si="20"/>
        <v>390.97686720202387</v>
      </c>
      <c r="AC28" s="3">
        <f t="shared" si="20"/>
        <v>551.967341932269</v>
      </c>
    </row>
    <row r="29" spans="1:29" ht="12.75">
      <c r="A29" s="45" t="s">
        <v>30</v>
      </c>
      <c r="B29" s="3">
        <f t="shared" si="16"/>
        <v>150</v>
      </c>
      <c r="C29" s="3">
        <f t="shared" si="16"/>
        <v>187.5</v>
      </c>
      <c r="D29" s="3">
        <f t="shared" si="16"/>
        <v>275</v>
      </c>
      <c r="E29" s="3">
        <f t="shared" si="16"/>
        <v>237.5</v>
      </c>
      <c r="G29" s="45" t="s">
        <v>30</v>
      </c>
      <c r="H29" s="3">
        <f t="shared" si="17"/>
        <v>180</v>
      </c>
      <c r="I29" s="3">
        <f t="shared" si="17"/>
        <v>225</v>
      </c>
      <c r="J29" s="3">
        <f t="shared" si="17"/>
        <v>330</v>
      </c>
      <c r="K29" s="3">
        <f t="shared" si="17"/>
        <v>285</v>
      </c>
      <c r="M29" s="45" t="s">
        <v>30</v>
      </c>
      <c r="N29" s="3">
        <f t="shared" si="18"/>
        <v>210</v>
      </c>
      <c r="O29" s="3">
        <f t="shared" si="18"/>
        <v>262.5</v>
      </c>
      <c r="P29" s="3">
        <f t="shared" si="18"/>
        <v>385</v>
      </c>
      <c r="Q29" s="3">
        <f t="shared" si="18"/>
        <v>332.5</v>
      </c>
      <c r="S29" s="45" t="s">
        <v>30</v>
      </c>
      <c r="T29" s="3">
        <f t="shared" si="19"/>
        <v>240</v>
      </c>
      <c r="U29" s="3">
        <f t="shared" si="19"/>
        <v>300</v>
      </c>
      <c r="V29" s="3">
        <f t="shared" si="19"/>
        <v>440</v>
      </c>
      <c r="W29" s="3">
        <f t="shared" si="19"/>
        <v>380</v>
      </c>
      <c r="Y29" s="45" t="s">
        <v>30</v>
      </c>
      <c r="Z29" s="3">
        <f t="shared" si="20"/>
        <v>300</v>
      </c>
      <c r="AA29" s="3">
        <f t="shared" si="20"/>
        <v>375</v>
      </c>
      <c r="AB29" s="3">
        <f t="shared" si="20"/>
        <v>550</v>
      </c>
      <c r="AC29" s="3">
        <f t="shared" si="20"/>
        <v>475</v>
      </c>
    </row>
    <row r="30" spans="1:29" ht="12.75">
      <c r="A30" s="45" t="s">
        <v>29</v>
      </c>
      <c r="B30" s="3">
        <f t="shared" si="16"/>
        <v>140</v>
      </c>
      <c r="C30" s="3">
        <f t="shared" si="16"/>
        <v>180</v>
      </c>
      <c r="D30" s="3">
        <f t="shared" si="16"/>
        <v>200</v>
      </c>
      <c r="E30" s="3">
        <f t="shared" si="16"/>
        <v>310</v>
      </c>
      <c r="G30" s="45" t="s">
        <v>29</v>
      </c>
      <c r="H30" s="3">
        <f t="shared" si="17"/>
        <v>168</v>
      </c>
      <c r="I30" s="3">
        <f t="shared" si="17"/>
        <v>216</v>
      </c>
      <c r="J30" s="3">
        <f t="shared" si="17"/>
        <v>240</v>
      </c>
      <c r="K30" s="3">
        <f t="shared" si="17"/>
        <v>372</v>
      </c>
      <c r="M30" s="45" t="s">
        <v>29</v>
      </c>
      <c r="N30" s="3">
        <f t="shared" si="18"/>
        <v>196</v>
      </c>
      <c r="O30" s="3">
        <f t="shared" si="18"/>
        <v>251.99999999999997</v>
      </c>
      <c r="P30" s="3">
        <f t="shared" si="18"/>
        <v>280</v>
      </c>
      <c r="Q30" s="3">
        <f t="shared" si="18"/>
        <v>434</v>
      </c>
      <c r="S30" s="45" t="s">
        <v>29</v>
      </c>
      <c r="T30" s="3">
        <f t="shared" si="19"/>
        <v>224</v>
      </c>
      <c r="U30" s="3">
        <f t="shared" si="19"/>
        <v>288</v>
      </c>
      <c r="V30" s="3">
        <f t="shared" si="19"/>
        <v>320</v>
      </c>
      <c r="W30" s="3">
        <f t="shared" si="19"/>
        <v>496</v>
      </c>
      <c r="Y30" s="45" t="s">
        <v>29</v>
      </c>
      <c r="Z30" s="3">
        <f t="shared" si="20"/>
        <v>280</v>
      </c>
      <c r="AA30" s="3">
        <f t="shared" si="20"/>
        <v>360</v>
      </c>
      <c r="AB30" s="3">
        <f t="shared" si="20"/>
        <v>400</v>
      </c>
      <c r="AC30" s="3">
        <f t="shared" si="20"/>
        <v>620</v>
      </c>
    </row>
    <row r="31" spans="1:29" ht="12.75">
      <c r="A31" s="45" t="s">
        <v>35</v>
      </c>
      <c r="B31" s="3">
        <f t="shared" si="16"/>
        <v>109.24353642409491</v>
      </c>
      <c r="C31" s="3">
        <f t="shared" si="16"/>
        <v>149.49115510665618</v>
      </c>
      <c r="D31" s="3">
        <f t="shared" si="16"/>
        <v>195.48843360101193</v>
      </c>
      <c r="E31" s="3">
        <f t="shared" si="16"/>
        <v>517.4693830615022</v>
      </c>
      <c r="G31" s="45" t="s">
        <v>35</v>
      </c>
      <c r="H31" s="3">
        <f t="shared" si="17"/>
        <v>131.09224370891388</v>
      </c>
      <c r="I31" s="3">
        <f t="shared" si="17"/>
        <v>179.38938612798742</v>
      </c>
      <c r="J31" s="3">
        <f t="shared" si="17"/>
        <v>234.5861203212143</v>
      </c>
      <c r="K31" s="3">
        <f t="shared" si="17"/>
        <v>620.9632596738026</v>
      </c>
      <c r="M31" s="45" t="s">
        <v>35</v>
      </c>
      <c r="N31" s="3">
        <f t="shared" si="18"/>
        <v>152.94095099373286</v>
      </c>
      <c r="O31" s="3">
        <f t="shared" si="18"/>
        <v>209.28761714931863</v>
      </c>
      <c r="P31" s="3">
        <f t="shared" si="18"/>
        <v>273.6838070414167</v>
      </c>
      <c r="Q31" s="3">
        <f t="shared" si="18"/>
        <v>724.457136286103</v>
      </c>
      <c r="S31" s="45" t="s">
        <v>35</v>
      </c>
      <c r="T31" s="3">
        <f t="shared" si="19"/>
        <v>174.78965827855188</v>
      </c>
      <c r="U31" s="3">
        <f t="shared" si="19"/>
        <v>239.1858481706499</v>
      </c>
      <c r="V31" s="3">
        <f t="shared" si="19"/>
        <v>312.7814937616191</v>
      </c>
      <c r="W31" s="3">
        <f t="shared" si="19"/>
        <v>827.9510128984035</v>
      </c>
      <c r="Y31" s="45" t="s">
        <v>35</v>
      </c>
      <c r="Z31" s="3">
        <f t="shared" si="20"/>
        <v>218.48707284818983</v>
      </c>
      <c r="AA31" s="3">
        <f t="shared" si="20"/>
        <v>298.98231021331236</v>
      </c>
      <c r="AB31" s="3">
        <f t="shared" si="20"/>
        <v>390.97686720202387</v>
      </c>
      <c r="AC31" s="3">
        <f t="shared" si="20"/>
        <v>1034.9387661230044</v>
      </c>
    </row>
    <row r="32" spans="1:29" ht="12.75">
      <c r="A32" s="45" t="s">
        <v>34</v>
      </c>
      <c r="B32" s="3">
        <f t="shared" si="16"/>
        <v>109.5</v>
      </c>
      <c r="C32" s="3">
        <f t="shared" si="16"/>
        <v>152.62040745922533</v>
      </c>
      <c r="D32" s="3">
        <f t="shared" si="16"/>
        <v>187.5</v>
      </c>
      <c r="E32" s="3">
        <f t="shared" si="16"/>
        <v>287.48299058972344</v>
      </c>
      <c r="G32" s="45" t="s">
        <v>34</v>
      </c>
      <c r="H32" s="3">
        <f t="shared" si="17"/>
        <v>131.4</v>
      </c>
      <c r="I32" s="3">
        <f t="shared" si="17"/>
        <v>183.1444889510704</v>
      </c>
      <c r="J32" s="3">
        <f t="shared" si="17"/>
        <v>225</v>
      </c>
      <c r="K32" s="3">
        <f t="shared" si="17"/>
        <v>344.97958870766814</v>
      </c>
      <c r="M32" s="45" t="s">
        <v>34</v>
      </c>
      <c r="N32" s="3">
        <f t="shared" si="18"/>
        <v>153.29999999999998</v>
      </c>
      <c r="O32" s="3">
        <f t="shared" si="18"/>
        <v>213.66857044291547</v>
      </c>
      <c r="P32" s="3">
        <f t="shared" si="18"/>
        <v>262.5</v>
      </c>
      <c r="Q32" s="3">
        <f t="shared" si="18"/>
        <v>402.4761868256128</v>
      </c>
      <c r="S32" s="45" t="s">
        <v>34</v>
      </c>
      <c r="T32" s="3">
        <f t="shared" si="19"/>
        <v>175.20000000000002</v>
      </c>
      <c r="U32" s="3">
        <f t="shared" si="19"/>
        <v>244.19265193476053</v>
      </c>
      <c r="V32" s="3">
        <f t="shared" si="19"/>
        <v>300</v>
      </c>
      <c r="W32" s="3">
        <f t="shared" si="19"/>
        <v>459.97278494355754</v>
      </c>
      <c r="Y32" s="45" t="s">
        <v>34</v>
      </c>
      <c r="Z32" s="3">
        <f t="shared" si="20"/>
        <v>219</v>
      </c>
      <c r="AA32" s="3">
        <f t="shared" si="20"/>
        <v>305.24081491845067</v>
      </c>
      <c r="AB32" s="3">
        <f t="shared" si="20"/>
        <v>375</v>
      </c>
      <c r="AC32" s="3">
        <f t="shared" si="20"/>
        <v>574.9659811794469</v>
      </c>
    </row>
    <row r="33" spans="1:29" ht="12.75">
      <c r="A33" s="45" t="s">
        <v>33</v>
      </c>
      <c r="B33" s="3">
        <f t="shared" si="16"/>
        <v>127.5</v>
      </c>
      <c r="C33" s="3">
        <f t="shared" si="16"/>
        <v>155</v>
      </c>
      <c r="D33" s="3">
        <f t="shared" si="16"/>
        <v>178.05714203576287</v>
      </c>
      <c r="E33" s="3">
        <f t="shared" si="16"/>
        <v>485.8462540966326</v>
      </c>
      <c r="G33" s="45" t="s">
        <v>33</v>
      </c>
      <c r="H33" s="3">
        <f t="shared" si="17"/>
        <v>153</v>
      </c>
      <c r="I33" s="3">
        <f t="shared" si="17"/>
        <v>186</v>
      </c>
      <c r="J33" s="3">
        <f t="shared" si="17"/>
        <v>213.66857044291544</v>
      </c>
      <c r="K33" s="3">
        <f t="shared" si="17"/>
        <v>583.0155049159591</v>
      </c>
      <c r="M33" s="45" t="s">
        <v>33</v>
      </c>
      <c r="N33" s="3">
        <f t="shared" si="18"/>
        <v>178.5</v>
      </c>
      <c r="O33" s="3">
        <f t="shared" si="18"/>
        <v>217</v>
      </c>
      <c r="P33" s="3">
        <f t="shared" si="18"/>
        <v>249.27999885006798</v>
      </c>
      <c r="Q33" s="3">
        <f t="shared" si="18"/>
        <v>680.1847557352856</v>
      </c>
      <c r="S33" s="45" t="s">
        <v>33</v>
      </c>
      <c r="T33" s="3">
        <f t="shared" si="19"/>
        <v>204</v>
      </c>
      <c r="U33" s="3">
        <f t="shared" si="19"/>
        <v>248</v>
      </c>
      <c r="V33" s="3">
        <f t="shared" si="19"/>
        <v>284.8914272572206</v>
      </c>
      <c r="W33" s="3">
        <f t="shared" si="19"/>
        <v>777.3540065546122</v>
      </c>
      <c r="Y33" s="45" t="s">
        <v>33</v>
      </c>
      <c r="Z33" s="3">
        <f t="shared" si="20"/>
        <v>255</v>
      </c>
      <c r="AA33" s="3">
        <f t="shared" si="20"/>
        <v>310</v>
      </c>
      <c r="AB33" s="3">
        <f t="shared" si="20"/>
        <v>356.11428407152573</v>
      </c>
      <c r="AC33" s="3">
        <f t="shared" si="20"/>
        <v>971.6925081932652</v>
      </c>
    </row>
    <row r="34" spans="1:25" ht="12.75">
      <c r="A34" s="6"/>
      <c r="G34" s="6"/>
      <c r="M34" s="6"/>
      <c r="S34" s="6"/>
      <c r="Y34" s="6"/>
    </row>
    <row r="35" spans="1:29" ht="12.75">
      <c r="A35" s="44" t="s">
        <v>115</v>
      </c>
      <c r="B35" s="41"/>
      <c r="C35" s="5"/>
      <c r="D35" s="5"/>
      <c r="E35" s="5"/>
      <c r="G35" s="44" t="s">
        <v>115</v>
      </c>
      <c r="H35" s="41"/>
      <c r="I35" s="5"/>
      <c r="J35" s="5"/>
      <c r="K35" s="5"/>
      <c r="M35" s="44" t="s">
        <v>115</v>
      </c>
      <c r="N35" s="41"/>
      <c r="O35" s="5"/>
      <c r="P35" s="5"/>
      <c r="Q35" s="5"/>
      <c r="S35" s="44" t="s">
        <v>115</v>
      </c>
      <c r="T35" s="41"/>
      <c r="U35" s="5"/>
      <c r="V35" s="5"/>
      <c r="W35" s="5"/>
      <c r="Y35" s="44" t="s">
        <v>115</v>
      </c>
      <c r="Z35" s="41"/>
      <c r="AA35" s="5"/>
      <c r="AB35" s="5"/>
      <c r="AC35" s="5"/>
    </row>
    <row r="36" spans="1:29" ht="12.75">
      <c r="A36" s="65">
        <v>0.25</v>
      </c>
      <c r="B36" s="2">
        <v>1</v>
      </c>
      <c r="C36" s="2">
        <v>2</v>
      </c>
      <c r="D36" s="2">
        <v>3</v>
      </c>
      <c r="E36" s="2" t="s">
        <v>26</v>
      </c>
      <c r="G36" s="68">
        <f>$A$36</f>
        <v>0.25</v>
      </c>
      <c r="H36" s="2">
        <v>1</v>
      </c>
      <c r="I36" s="2">
        <v>2</v>
      </c>
      <c r="J36" s="2">
        <v>3</v>
      </c>
      <c r="K36" s="2" t="s">
        <v>26</v>
      </c>
      <c r="M36" s="68">
        <f>$A$36</f>
        <v>0.25</v>
      </c>
      <c r="N36" s="2">
        <v>1</v>
      </c>
      <c r="O36" s="2">
        <v>2</v>
      </c>
      <c r="P36" s="2">
        <v>3</v>
      </c>
      <c r="Q36" s="2" t="s">
        <v>26</v>
      </c>
      <c r="S36" s="68">
        <f>$A$36</f>
        <v>0.25</v>
      </c>
      <c r="T36" s="2">
        <v>1</v>
      </c>
      <c r="U36" s="2">
        <v>2</v>
      </c>
      <c r="V36" s="2">
        <v>3</v>
      </c>
      <c r="W36" s="2" t="s">
        <v>26</v>
      </c>
      <c r="Y36" s="68">
        <f>$A$36</f>
        <v>0.25</v>
      </c>
      <c r="Z36" s="2">
        <v>1</v>
      </c>
      <c r="AA36" s="2">
        <v>2</v>
      </c>
      <c r="AB36" s="2">
        <v>3</v>
      </c>
      <c r="AC36" s="2" t="s">
        <v>26</v>
      </c>
    </row>
    <row r="37" spans="1:29" ht="12.75">
      <c r="A37" s="45" t="s">
        <v>38</v>
      </c>
      <c r="B37" s="42">
        <f>(1/A36)*B24*52.177</f>
        <v>33592.64</v>
      </c>
      <c r="C37" s="42">
        <f>(1/A36)*C24*52.177</f>
        <v>43828.68</v>
      </c>
      <c r="D37" s="42">
        <f>(1/A36)*D24*52.177</f>
        <v>52177</v>
      </c>
      <c r="E37" s="42">
        <f>(1/A36)*E24*52.177</f>
        <v>60107.904</v>
      </c>
      <c r="F37" s="43"/>
      <c r="G37" s="46" t="s">
        <v>38</v>
      </c>
      <c r="H37" s="42">
        <f>(1/G36)*H24*52.177</f>
        <v>40311.168</v>
      </c>
      <c r="I37" s="42">
        <f>(1/G36)*I24*52.177</f>
        <v>52594.416</v>
      </c>
      <c r="J37" s="42">
        <f>(1/G36)*J24*52.177</f>
        <v>62612.4</v>
      </c>
      <c r="K37" s="42">
        <f>(1/G36)*K24*52.177</f>
        <v>72129.48479999999</v>
      </c>
      <c r="L37" s="43"/>
      <c r="M37" s="46" t="s">
        <v>38</v>
      </c>
      <c r="N37" s="42">
        <f>(1/M36)*N24*52.177</f>
        <v>47029.69599999999</v>
      </c>
      <c r="O37" s="42">
        <f>(1/M36)*O24*52.177</f>
        <v>61360.152</v>
      </c>
      <c r="P37" s="42">
        <f>(1/M36)*P24*52.177</f>
        <v>73047.8</v>
      </c>
      <c r="Q37" s="42">
        <f>(1/M36)*Q24*52.177</f>
        <v>84151.0656</v>
      </c>
      <c r="R37" s="43"/>
      <c r="S37" s="46" t="s">
        <v>38</v>
      </c>
      <c r="T37" s="42">
        <f>(1/S36)*T24*52.177</f>
        <v>53748.223999999995</v>
      </c>
      <c r="U37" s="42">
        <f>(1/S36)*U24*52.177</f>
        <v>70125.888</v>
      </c>
      <c r="V37" s="42">
        <f>(1/S36)*V24*52.177</f>
        <v>83483.2</v>
      </c>
      <c r="W37" s="42">
        <f>(1/S36)*W24*52.177</f>
        <v>96172.6464</v>
      </c>
      <c r="X37" s="43"/>
      <c r="Y37" s="46" t="s">
        <v>38</v>
      </c>
      <c r="Z37" s="42">
        <f>(1/Y36)*Z24*52.177</f>
        <v>67185.28</v>
      </c>
      <c r="AA37" s="42">
        <f>(1/Y36)*AA24*52.177</f>
        <v>87657.36</v>
      </c>
      <c r="AB37" s="42">
        <f>(1/Y36)*AB24*52.177</f>
        <v>104354</v>
      </c>
      <c r="AC37" s="42">
        <f>(1/Y36)*AC24*52.177</f>
        <v>120215.808</v>
      </c>
    </row>
    <row r="38" spans="1:29" ht="12.75">
      <c r="A38" s="45" t="s">
        <v>28</v>
      </c>
      <c r="B38" s="42">
        <f>(1/A36)*B25*52.177</f>
        <v>40698.06</v>
      </c>
      <c r="C38" s="42">
        <f>(1/A36)*C25*52.177</f>
        <v>53742.31</v>
      </c>
      <c r="D38" s="42">
        <f>(1/A36)*D25*52.177</f>
        <v>72526.03</v>
      </c>
      <c r="E38" s="42">
        <f>(1/A36)*E25*52.177</f>
        <v>62612.4</v>
      </c>
      <c r="F38" s="43"/>
      <c r="G38" s="46" t="s">
        <v>28</v>
      </c>
      <c r="H38" s="42">
        <f>(1/G36)*H25*52.177</f>
        <v>48837.672</v>
      </c>
      <c r="I38" s="42">
        <f>(1/G36)*I25*52.177</f>
        <v>64490.772</v>
      </c>
      <c r="J38" s="42">
        <f>(1/G36)*J25*52.177</f>
        <v>87031.236</v>
      </c>
      <c r="K38" s="42">
        <f>(1/G36)*K25*52.177</f>
        <v>75134.88</v>
      </c>
      <c r="L38" s="43"/>
      <c r="M38" s="46" t="s">
        <v>28</v>
      </c>
      <c r="N38" s="42">
        <f>(1/M36)*N25*52.177</f>
        <v>56977.284</v>
      </c>
      <c r="O38" s="42">
        <f>(1/M36)*O25*52.177</f>
        <v>75239.234</v>
      </c>
      <c r="P38" s="42">
        <f>(1/M36)*P25*52.177</f>
        <v>101536.44199999998</v>
      </c>
      <c r="Q38" s="42">
        <f>(1/M36)*Q25*52.177</f>
        <v>87657.36</v>
      </c>
      <c r="R38" s="43"/>
      <c r="S38" s="46" t="s">
        <v>28</v>
      </c>
      <c r="T38" s="42">
        <f>(1/S36)*T25*52.177</f>
        <v>65116.896</v>
      </c>
      <c r="U38" s="42">
        <f>(1/S36)*U25*52.177</f>
        <v>85987.696</v>
      </c>
      <c r="V38" s="42">
        <f>(1/S36)*V25*52.177</f>
        <v>116041.648</v>
      </c>
      <c r="W38" s="42">
        <f>(1/S36)*W25*52.177</f>
        <v>100179.84</v>
      </c>
      <c r="X38" s="43"/>
      <c r="Y38" s="46" t="s">
        <v>28</v>
      </c>
      <c r="Z38" s="42">
        <f>(1/Y36)*Z25*52.177</f>
        <v>81396.12</v>
      </c>
      <c r="AA38" s="42">
        <f>(1/Y36)*AA25*52.177</f>
        <v>107484.62</v>
      </c>
      <c r="AB38" s="42">
        <f>(1/Y36)*AB25*52.177</f>
        <v>145052.06</v>
      </c>
      <c r="AC38" s="42">
        <f>(1/Y36)*AC25*52.177</f>
        <v>125224.8</v>
      </c>
    </row>
    <row r="39" spans="1:29" ht="12.75">
      <c r="A39" s="45" t="s">
        <v>27</v>
      </c>
      <c r="B39" s="42">
        <f>(1/A36)*B26*52.177</f>
        <v>24000</v>
      </c>
      <c r="C39" s="42">
        <f>(1/A36)*C26*52.177</f>
        <v>31306.2</v>
      </c>
      <c r="D39" s="42">
        <f>(1/A36)*D26*52.177</f>
        <v>40698.06</v>
      </c>
      <c r="E39" s="42">
        <f>(1/A36)*E26*52.177</f>
        <v>54264.08</v>
      </c>
      <c r="F39" s="43"/>
      <c r="G39" s="46" t="s">
        <v>27</v>
      </c>
      <c r="H39" s="42">
        <f>(1/G36)*H26*52.177</f>
        <v>28799.999999999996</v>
      </c>
      <c r="I39" s="42">
        <f>(1/G36)*I26*52.177</f>
        <v>37567.44</v>
      </c>
      <c r="J39" s="42">
        <f>(1/G36)*J26*52.177</f>
        <v>48837.672</v>
      </c>
      <c r="K39" s="42">
        <f>(1/G36)*K26*52.177</f>
        <v>65116.896</v>
      </c>
      <c r="L39" s="43"/>
      <c r="M39" s="46" t="s">
        <v>27</v>
      </c>
      <c r="N39" s="42">
        <f>(1/M36)*N26*52.177</f>
        <v>33599.99999999999</v>
      </c>
      <c r="O39" s="42">
        <f>(1/M36)*O26*52.177</f>
        <v>43828.68</v>
      </c>
      <c r="P39" s="42">
        <f>(1/M36)*P26*52.177</f>
        <v>56977.284</v>
      </c>
      <c r="Q39" s="42">
        <f>(1/M36)*Q26*52.177</f>
        <v>75969.712</v>
      </c>
      <c r="R39" s="43"/>
      <c r="S39" s="46" t="s">
        <v>27</v>
      </c>
      <c r="T39" s="42">
        <f>(1/S36)*T26*52.177</f>
        <v>38400</v>
      </c>
      <c r="U39" s="42">
        <f>(1/S36)*U26*52.177</f>
        <v>50089.92</v>
      </c>
      <c r="V39" s="42">
        <f>(1/S36)*V26*52.177</f>
        <v>65116.896</v>
      </c>
      <c r="W39" s="42">
        <f>(1/S36)*W26*52.177</f>
        <v>86822.528</v>
      </c>
      <c r="X39" s="43"/>
      <c r="Y39" s="46" t="s">
        <v>27</v>
      </c>
      <c r="Z39" s="42">
        <f>(1/Y36)*Z26*52.177</f>
        <v>48000</v>
      </c>
      <c r="AA39" s="42">
        <f>(1/Y36)*AA26*52.177</f>
        <v>62612.4</v>
      </c>
      <c r="AB39" s="42">
        <f>(1/Y36)*AB26*52.177</f>
        <v>81396.12</v>
      </c>
      <c r="AC39" s="42">
        <f>(1/Y36)*AC26*52.177</f>
        <v>108528.16</v>
      </c>
    </row>
    <row r="40" spans="1:29" ht="12.75">
      <c r="A40" s="45" t="s">
        <v>32</v>
      </c>
      <c r="B40" s="42">
        <f>(1/A36)*B27*52.177</f>
        <v>33393.28</v>
      </c>
      <c r="C40" s="42">
        <f>(1/A36)*C27*52.177</f>
        <v>44350.45</v>
      </c>
      <c r="D40" s="42">
        <f>(1/A36)*D27*52.177</f>
        <v>49568.15</v>
      </c>
      <c r="E40" s="42">
        <f>(1/A36)*E27*52.177</f>
        <v>78265.5</v>
      </c>
      <c r="F40" s="43"/>
      <c r="G40" s="46" t="s">
        <v>32</v>
      </c>
      <c r="H40" s="42">
        <f>(1/G36)*H27*52.177</f>
        <v>40071.936</v>
      </c>
      <c r="I40" s="42">
        <f>(1/G36)*I27*52.177</f>
        <v>53220.54</v>
      </c>
      <c r="J40" s="42">
        <f>(1/G36)*J27*52.177</f>
        <v>59481.78</v>
      </c>
      <c r="K40" s="42">
        <f>(1/G36)*K27*52.177</f>
        <v>93918.6</v>
      </c>
      <c r="L40" s="43"/>
      <c r="M40" s="46" t="s">
        <v>32</v>
      </c>
      <c r="N40" s="42">
        <f>(1/M36)*N27*52.177</f>
        <v>46750.592</v>
      </c>
      <c r="O40" s="42">
        <f>(1/M36)*O27*52.177</f>
        <v>62090.63</v>
      </c>
      <c r="P40" s="42">
        <f>(1/M36)*P27*52.177</f>
        <v>69395.41</v>
      </c>
      <c r="Q40" s="42">
        <f>(1/M36)*Q27*52.177</f>
        <v>109571.7</v>
      </c>
      <c r="R40" s="43"/>
      <c r="S40" s="46" t="s">
        <v>32</v>
      </c>
      <c r="T40" s="42">
        <f>(1/S36)*T27*52.177</f>
        <v>53429.248</v>
      </c>
      <c r="U40" s="42">
        <f>(1/S36)*U27*52.177</f>
        <v>70960.72</v>
      </c>
      <c r="V40" s="42">
        <f>(1/S36)*V27*52.177</f>
        <v>79309.04</v>
      </c>
      <c r="W40" s="42">
        <f>(1/S36)*W27*52.177</f>
        <v>125224.8</v>
      </c>
      <c r="X40" s="43"/>
      <c r="Y40" s="46" t="s">
        <v>32</v>
      </c>
      <c r="Z40" s="42">
        <f>(1/Y36)*Z27*52.177</f>
        <v>66786.56</v>
      </c>
      <c r="AA40" s="42">
        <f>(1/Y36)*AA27*52.177</f>
        <v>88700.9</v>
      </c>
      <c r="AB40" s="42">
        <f>(1/Y36)*AB27*52.177</f>
        <v>99136.3</v>
      </c>
      <c r="AC40" s="42">
        <f>(1/Y36)*AC27*52.177</f>
        <v>156531</v>
      </c>
    </row>
    <row r="41" spans="1:29" ht="12.75">
      <c r="A41" s="45" t="s">
        <v>31</v>
      </c>
      <c r="B41" s="42">
        <f>(1/A36)*B28*52.177</f>
        <v>22853.525999999998</v>
      </c>
      <c r="C41" s="42">
        <f>(1/A36)*C28*52.177</f>
        <v>30053.952</v>
      </c>
      <c r="D41" s="42">
        <f>(1/A36)*D28*52.177</f>
        <v>40800</v>
      </c>
      <c r="E41" s="42">
        <f>(1/A36)*E28*52.177</f>
        <v>57600.00000000001</v>
      </c>
      <c r="F41" s="43"/>
      <c r="G41" s="46" t="s">
        <v>31</v>
      </c>
      <c r="H41" s="42">
        <f>(1/G36)*H28*52.177</f>
        <v>27424.231200000002</v>
      </c>
      <c r="I41" s="42">
        <f>(1/G36)*I28*52.177</f>
        <v>36064.742399999996</v>
      </c>
      <c r="J41" s="42">
        <f>(1/G36)*J28*52.177</f>
        <v>48959.99999999999</v>
      </c>
      <c r="K41" s="42">
        <f>(1/G36)*K28*52.177</f>
        <v>69120</v>
      </c>
      <c r="L41" s="43"/>
      <c r="M41" s="46" t="s">
        <v>31</v>
      </c>
      <c r="N41" s="42">
        <f>(1/M36)*N28*52.177</f>
        <v>31994.936399999995</v>
      </c>
      <c r="O41" s="42">
        <f>(1/M36)*O28*52.177</f>
        <v>42075.5328</v>
      </c>
      <c r="P41" s="42">
        <f>(1/M36)*P28*52.177</f>
        <v>57119.99999999999</v>
      </c>
      <c r="Q41" s="42">
        <f>(1/M36)*Q28*52.177</f>
        <v>80640</v>
      </c>
      <c r="R41" s="43"/>
      <c r="S41" s="46" t="s">
        <v>31</v>
      </c>
      <c r="T41" s="42">
        <f>(1/S36)*T28*52.177</f>
        <v>36565.6416</v>
      </c>
      <c r="U41" s="42">
        <f>(1/S36)*U28*52.177</f>
        <v>48086.3232</v>
      </c>
      <c r="V41" s="42">
        <f>(1/S36)*V28*52.177</f>
        <v>65280</v>
      </c>
      <c r="W41" s="42">
        <f>(1/S36)*W28*52.177</f>
        <v>92160.00000000001</v>
      </c>
      <c r="X41" s="43"/>
      <c r="Y41" s="46" t="s">
        <v>31</v>
      </c>
      <c r="Z41" s="42">
        <f>(1/Y36)*Z28*52.177</f>
        <v>45707.051999999996</v>
      </c>
      <c r="AA41" s="42">
        <f>(1/Y36)*AA28*52.177</f>
        <v>60107.904</v>
      </c>
      <c r="AB41" s="42">
        <f>(1/Y36)*AB28*52.177</f>
        <v>81600</v>
      </c>
      <c r="AC41" s="42">
        <f>(1/Y36)*AC28*52.177</f>
        <v>115200.00000000001</v>
      </c>
    </row>
    <row r="42" spans="1:29" ht="12.75">
      <c r="A42" s="45" t="s">
        <v>30</v>
      </c>
      <c r="B42" s="42">
        <f>(1/A36)*B29*52.177</f>
        <v>31306.2</v>
      </c>
      <c r="C42" s="42">
        <f>(1/A36)*C29*52.177</f>
        <v>39132.75</v>
      </c>
      <c r="D42" s="42">
        <f>(1/A36)*D29*52.177</f>
        <v>57394.7</v>
      </c>
      <c r="E42" s="42">
        <f>(1/A36)*E29*52.177</f>
        <v>49568.15</v>
      </c>
      <c r="F42" s="43"/>
      <c r="G42" s="46" t="s">
        <v>30</v>
      </c>
      <c r="H42" s="42">
        <f>(1/G36)*H29*52.177</f>
        <v>37567.44</v>
      </c>
      <c r="I42" s="42">
        <f>(1/G36)*I29*52.177</f>
        <v>46959.3</v>
      </c>
      <c r="J42" s="42">
        <f>(1/G36)*J29*52.177</f>
        <v>68873.64</v>
      </c>
      <c r="K42" s="42">
        <f>(1/G36)*K29*52.177</f>
        <v>59481.78</v>
      </c>
      <c r="L42" s="43"/>
      <c r="M42" s="46" t="s">
        <v>30</v>
      </c>
      <c r="N42" s="42">
        <f>(1/M36)*N29*52.177</f>
        <v>43828.68</v>
      </c>
      <c r="O42" s="42">
        <f>(1/M36)*O29*52.177</f>
        <v>54785.85</v>
      </c>
      <c r="P42" s="42">
        <f>(1/M36)*P29*52.177</f>
        <v>80352.58</v>
      </c>
      <c r="Q42" s="42">
        <f>(1/M36)*Q29*52.177</f>
        <v>69395.41</v>
      </c>
      <c r="R42" s="43"/>
      <c r="S42" s="46" t="s">
        <v>30</v>
      </c>
      <c r="T42" s="42">
        <f>(1/S36)*T29*52.177</f>
        <v>50089.92</v>
      </c>
      <c r="U42" s="42">
        <f>(1/S36)*U29*52.177</f>
        <v>62612.4</v>
      </c>
      <c r="V42" s="42">
        <f>(1/S36)*V29*52.177</f>
        <v>91831.52</v>
      </c>
      <c r="W42" s="42">
        <f>(1/S36)*W29*52.177</f>
        <v>79309.04</v>
      </c>
      <c r="X42" s="43"/>
      <c r="Y42" s="46" t="s">
        <v>30</v>
      </c>
      <c r="Z42" s="42">
        <f>(1/Y36)*Z29*52.177</f>
        <v>62612.4</v>
      </c>
      <c r="AA42" s="42">
        <f>(1/Y36)*AA29*52.177</f>
        <v>78265.5</v>
      </c>
      <c r="AB42" s="42">
        <f>(1/Y36)*AB29*52.177</f>
        <v>114789.4</v>
      </c>
      <c r="AC42" s="42">
        <f>(1/Y36)*AC29*52.177</f>
        <v>99136.3</v>
      </c>
    </row>
    <row r="43" spans="1:29" ht="12.75">
      <c r="A43" s="45" t="s">
        <v>29</v>
      </c>
      <c r="B43" s="42">
        <f>(1/A36)*B30*52.177</f>
        <v>29219.12</v>
      </c>
      <c r="C43" s="42">
        <f>(1/A36)*C30*52.177</f>
        <v>37567.44</v>
      </c>
      <c r="D43" s="42">
        <f>(1/A36)*D30*52.177</f>
        <v>41741.6</v>
      </c>
      <c r="E43" s="42">
        <f>(1/A36)*E30*52.177</f>
        <v>64699.479999999996</v>
      </c>
      <c r="F43" s="43"/>
      <c r="G43" s="46" t="s">
        <v>29</v>
      </c>
      <c r="H43" s="42">
        <f>(1/G36)*H30*52.177</f>
        <v>35062.944</v>
      </c>
      <c r="I43" s="42">
        <f>(1/G36)*I30*52.177</f>
        <v>45080.928</v>
      </c>
      <c r="J43" s="42">
        <f>(1/G36)*J30*52.177</f>
        <v>50089.92</v>
      </c>
      <c r="K43" s="42">
        <f>(1/G36)*K30*52.177</f>
        <v>77639.376</v>
      </c>
      <c r="L43" s="43"/>
      <c r="M43" s="46" t="s">
        <v>29</v>
      </c>
      <c r="N43" s="42">
        <f>(1/M36)*N30*52.177</f>
        <v>40906.768</v>
      </c>
      <c r="O43" s="42">
        <f>(1/M36)*O30*52.177</f>
        <v>52594.41599999999</v>
      </c>
      <c r="P43" s="42">
        <f>(1/M36)*P30*52.177</f>
        <v>58438.24</v>
      </c>
      <c r="Q43" s="42">
        <f>(1/M36)*Q30*52.177</f>
        <v>90579.272</v>
      </c>
      <c r="R43" s="43"/>
      <c r="S43" s="46" t="s">
        <v>29</v>
      </c>
      <c r="T43" s="42">
        <f>(1/S36)*T30*52.177</f>
        <v>46750.592</v>
      </c>
      <c r="U43" s="42">
        <f>(1/S36)*U30*52.177</f>
        <v>60107.904</v>
      </c>
      <c r="V43" s="42">
        <f>(1/S36)*V30*52.177</f>
        <v>66786.56</v>
      </c>
      <c r="W43" s="42">
        <f>(1/S36)*W30*52.177</f>
        <v>103519.168</v>
      </c>
      <c r="X43" s="43"/>
      <c r="Y43" s="46" t="s">
        <v>29</v>
      </c>
      <c r="Z43" s="42">
        <f>(1/Y36)*Z30*52.177</f>
        <v>58438.24</v>
      </c>
      <c r="AA43" s="42">
        <f>(1/Y36)*AA30*52.177</f>
        <v>75134.88</v>
      </c>
      <c r="AB43" s="42">
        <f>(1/Y36)*AB30*52.177</f>
        <v>83483.2</v>
      </c>
      <c r="AC43" s="42">
        <f>(1/Y36)*AC30*52.177</f>
        <v>129398.95999999999</v>
      </c>
    </row>
    <row r="44" spans="1:29" ht="12.75">
      <c r="A44" s="45" t="s">
        <v>35</v>
      </c>
      <c r="B44" s="42">
        <f>(1/A36)*B31*52.177</f>
        <v>22800</v>
      </c>
      <c r="C44" s="42">
        <f>(1/A36)*C31*52.177</f>
        <v>31199.999999999996</v>
      </c>
      <c r="D44" s="42">
        <f>(1/A36)*D31*52.177</f>
        <v>40800</v>
      </c>
      <c r="E44" s="42">
        <f>(1/A36)*E31*52.177</f>
        <v>108000</v>
      </c>
      <c r="F44" s="43"/>
      <c r="G44" s="46" t="s">
        <v>35</v>
      </c>
      <c r="H44" s="42">
        <f>(1/G36)*H31*52.177</f>
        <v>27360</v>
      </c>
      <c r="I44" s="42">
        <f>(1/G36)*I31*52.177</f>
        <v>37440</v>
      </c>
      <c r="J44" s="42">
        <f>(1/G36)*J31*52.177</f>
        <v>48959.99999999999</v>
      </c>
      <c r="K44" s="42">
        <f>(1/G36)*K31*52.177</f>
        <v>129599.99999999999</v>
      </c>
      <c r="L44" s="43"/>
      <c r="M44" s="46" t="s">
        <v>35</v>
      </c>
      <c r="N44" s="42">
        <f>(1/M36)*N31*52.177</f>
        <v>31919.999999999996</v>
      </c>
      <c r="O44" s="42">
        <f>(1/M36)*O31*52.177</f>
        <v>43679.99999999999</v>
      </c>
      <c r="P44" s="42">
        <f>(1/M36)*P31*52.177</f>
        <v>57119.99999999999</v>
      </c>
      <c r="Q44" s="42">
        <f>(1/M36)*Q31*52.177</f>
        <v>151200</v>
      </c>
      <c r="R44" s="43"/>
      <c r="S44" s="46" t="s">
        <v>35</v>
      </c>
      <c r="T44" s="42">
        <f>(1/S36)*T31*52.177</f>
        <v>36480.00000000001</v>
      </c>
      <c r="U44" s="42">
        <f>(1/S36)*U31*52.177</f>
        <v>49920</v>
      </c>
      <c r="V44" s="42">
        <f>(1/S36)*V31*52.177</f>
        <v>65280</v>
      </c>
      <c r="W44" s="42">
        <f>(1/S36)*W31*52.177</f>
        <v>172800</v>
      </c>
      <c r="X44" s="43"/>
      <c r="Y44" s="46" t="s">
        <v>35</v>
      </c>
      <c r="Z44" s="42">
        <f>(1/Y36)*Z31*52.177</f>
        <v>45600</v>
      </c>
      <c r="AA44" s="42">
        <f>(1/Y36)*AA31*52.177</f>
        <v>62399.99999999999</v>
      </c>
      <c r="AB44" s="42">
        <f>(1/Y36)*AB31*52.177</f>
        <v>81600</v>
      </c>
      <c r="AC44" s="42">
        <f>(1/Y36)*AC31*52.177</f>
        <v>216000</v>
      </c>
    </row>
    <row r="45" spans="1:29" ht="12.75">
      <c r="A45" s="45" t="s">
        <v>34</v>
      </c>
      <c r="B45" s="42">
        <f>(1/A36)*B32*52.177</f>
        <v>22853.525999999998</v>
      </c>
      <c r="C45" s="42">
        <f>(1/A36)*C32*52.177</f>
        <v>31853.100000000002</v>
      </c>
      <c r="D45" s="42">
        <f>(1/A36)*D32*52.177</f>
        <v>39132.75</v>
      </c>
      <c r="E45" s="42">
        <f>(1/A36)*E32*52.177</f>
        <v>60000</v>
      </c>
      <c r="F45" s="43"/>
      <c r="G45" s="46" t="s">
        <v>34</v>
      </c>
      <c r="H45" s="42">
        <f>(1/G36)*H32*52.177</f>
        <v>27424.231200000002</v>
      </c>
      <c r="I45" s="42">
        <f>(1/G36)*I32*52.177</f>
        <v>38223.72</v>
      </c>
      <c r="J45" s="42">
        <f>(1/G36)*J32*52.177</f>
        <v>46959.3</v>
      </c>
      <c r="K45" s="42">
        <f>(1/G36)*K32*52.177</f>
        <v>72000</v>
      </c>
      <c r="L45" s="43"/>
      <c r="M45" s="46" t="s">
        <v>34</v>
      </c>
      <c r="N45" s="42">
        <f>(1/M36)*N32*52.177</f>
        <v>31994.936399999995</v>
      </c>
      <c r="O45" s="42">
        <f>(1/M36)*O32*52.177</f>
        <v>44594.340000000004</v>
      </c>
      <c r="P45" s="42">
        <f>(1/M36)*P32*52.177</f>
        <v>54785.85</v>
      </c>
      <c r="Q45" s="42">
        <f>(1/M36)*Q32*52.177</f>
        <v>83999.99999999999</v>
      </c>
      <c r="R45" s="43"/>
      <c r="S45" s="46" t="s">
        <v>34</v>
      </c>
      <c r="T45" s="42">
        <f>(1/S36)*T32*52.177</f>
        <v>36565.6416</v>
      </c>
      <c r="U45" s="42">
        <f>(1/S36)*U32*52.177</f>
        <v>50964.96</v>
      </c>
      <c r="V45" s="42">
        <f>(1/S36)*V32*52.177</f>
        <v>62612.4</v>
      </c>
      <c r="W45" s="42">
        <f>(1/S36)*W32*52.177</f>
        <v>96000</v>
      </c>
      <c r="X45" s="43"/>
      <c r="Y45" s="46" t="s">
        <v>34</v>
      </c>
      <c r="Z45" s="42">
        <f>(1/Y36)*Z32*52.177</f>
        <v>45707.051999999996</v>
      </c>
      <c r="AA45" s="42">
        <f>(1/Y36)*AA32*52.177</f>
        <v>63706.200000000004</v>
      </c>
      <c r="AB45" s="42">
        <f>(1/Y36)*AB32*52.177</f>
        <v>78265.5</v>
      </c>
      <c r="AC45" s="42">
        <f>(1/Y36)*AC32*52.177</f>
        <v>120000</v>
      </c>
    </row>
    <row r="46" spans="1:29" ht="12.75">
      <c r="A46" s="45" t="s">
        <v>33</v>
      </c>
      <c r="B46" s="42">
        <f>(1/A36)*B33*52.177</f>
        <v>26610.27</v>
      </c>
      <c r="C46" s="42">
        <f>(1/A36)*C33*52.177</f>
        <v>32349.739999999998</v>
      </c>
      <c r="D46" s="42">
        <f>(1/A36)*D33*52.177</f>
        <v>37161.95</v>
      </c>
      <c r="E46" s="42">
        <f>(1/A36)*E33*52.177</f>
        <v>101400</v>
      </c>
      <c r="F46" s="43"/>
      <c r="G46" s="46" t="s">
        <v>33</v>
      </c>
      <c r="H46" s="42">
        <f>(1/G36)*H33*52.177</f>
        <v>31932.324</v>
      </c>
      <c r="I46" s="42">
        <f>(1/G36)*I33*52.177</f>
        <v>38819.688</v>
      </c>
      <c r="J46" s="42">
        <f>(1/G36)*J33*52.177</f>
        <v>44594.34</v>
      </c>
      <c r="K46" s="42">
        <f>(1/G36)*K33*52.177</f>
        <v>121680</v>
      </c>
      <c r="L46" s="43"/>
      <c r="M46" s="46" t="s">
        <v>33</v>
      </c>
      <c r="N46" s="42">
        <f>(1/M36)*N33*52.177</f>
        <v>37254.378</v>
      </c>
      <c r="O46" s="42">
        <f>(1/M36)*O33*52.177</f>
        <v>45289.636</v>
      </c>
      <c r="P46" s="42">
        <f>(1/M36)*P33*52.177</f>
        <v>52026.72999999999</v>
      </c>
      <c r="Q46" s="42">
        <f>(1/M36)*Q33*52.177</f>
        <v>141960</v>
      </c>
      <c r="R46" s="43"/>
      <c r="S46" s="46" t="s">
        <v>33</v>
      </c>
      <c r="T46" s="42">
        <f>(1/S36)*T33*52.177</f>
        <v>42576.432</v>
      </c>
      <c r="U46" s="42">
        <f>(1/S36)*U33*52.177</f>
        <v>51759.584</v>
      </c>
      <c r="V46" s="42">
        <f>(1/S36)*V33*52.177</f>
        <v>59459.119999999995</v>
      </c>
      <c r="W46" s="42">
        <f>(1/S36)*W33*52.177</f>
        <v>162240</v>
      </c>
      <c r="X46" s="43"/>
      <c r="Y46" s="46" t="s">
        <v>33</v>
      </c>
      <c r="Z46" s="42">
        <f>(1/Y36)*Z33*52.177</f>
        <v>53220.54</v>
      </c>
      <c r="AA46" s="42">
        <f>(1/Y36)*AA33*52.177</f>
        <v>64699.479999999996</v>
      </c>
      <c r="AB46" s="42">
        <f>(1/Y36)*AB33*52.177</f>
        <v>74323.9</v>
      </c>
      <c r="AC46" s="42">
        <f>(1/Y36)*AC33*52.177</f>
        <v>202800</v>
      </c>
    </row>
    <row r="47" spans="1:25" ht="12.75">
      <c r="A47" s="6"/>
      <c r="G47" s="6"/>
      <c r="M47" s="6"/>
      <c r="S47" s="6"/>
      <c r="Y47" s="6"/>
    </row>
    <row r="48" spans="1:29" ht="12.75">
      <c r="A48" s="44" t="s">
        <v>116</v>
      </c>
      <c r="B48" s="41"/>
      <c r="C48" s="5"/>
      <c r="D48" s="5"/>
      <c r="E48" s="5"/>
      <c r="G48" s="44" t="s">
        <v>116</v>
      </c>
      <c r="H48" s="41"/>
      <c r="I48" s="5"/>
      <c r="J48" s="5"/>
      <c r="K48" s="5"/>
      <c r="M48" s="44" t="s">
        <v>116</v>
      </c>
      <c r="N48" s="41"/>
      <c r="O48" s="5"/>
      <c r="P48" s="5"/>
      <c r="Q48" s="5"/>
      <c r="S48" s="44" t="s">
        <v>116</v>
      </c>
      <c r="T48" s="41"/>
      <c r="U48" s="5"/>
      <c r="V48" s="5"/>
      <c r="W48" s="5"/>
      <c r="Y48" s="44" t="s">
        <v>116</v>
      </c>
      <c r="Z48" s="41"/>
      <c r="AA48" s="5"/>
      <c r="AB48" s="5"/>
      <c r="AC48" s="5"/>
    </row>
    <row r="49" spans="1:29" ht="12.75">
      <c r="A49" s="65">
        <v>0.3</v>
      </c>
      <c r="B49" s="2">
        <v>1</v>
      </c>
      <c r="C49" s="2">
        <v>2</v>
      </c>
      <c r="D49" s="2">
        <v>3</v>
      </c>
      <c r="E49" s="2" t="s">
        <v>26</v>
      </c>
      <c r="G49" s="68">
        <f>$A$49</f>
        <v>0.3</v>
      </c>
      <c r="H49" s="2">
        <v>1</v>
      </c>
      <c r="I49" s="2">
        <v>2</v>
      </c>
      <c r="J49" s="2">
        <v>3</v>
      </c>
      <c r="K49" s="2" t="s">
        <v>26</v>
      </c>
      <c r="M49" s="68">
        <f>$A$49</f>
        <v>0.3</v>
      </c>
      <c r="N49" s="2">
        <v>1</v>
      </c>
      <c r="O49" s="2">
        <v>2</v>
      </c>
      <c r="P49" s="2">
        <v>3</v>
      </c>
      <c r="Q49" s="2" t="s">
        <v>26</v>
      </c>
      <c r="S49" s="68">
        <f>$A$49</f>
        <v>0.3</v>
      </c>
      <c r="T49" s="2">
        <v>1</v>
      </c>
      <c r="U49" s="2">
        <v>2</v>
      </c>
      <c r="V49" s="2">
        <v>3</v>
      </c>
      <c r="W49" s="2" t="s">
        <v>26</v>
      </c>
      <c r="Y49" s="68">
        <f>$A$49</f>
        <v>0.3</v>
      </c>
      <c r="Z49" s="2">
        <v>1</v>
      </c>
      <c r="AA49" s="2">
        <v>2</v>
      </c>
      <c r="AB49" s="2">
        <v>3</v>
      </c>
      <c r="AC49" s="2" t="s">
        <v>26</v>
      </c>
    </row>
    <row r="50" spans="1:29" ht="12.75">
      <c r="A50" s="6" t="s">
        <v>38</v>
      </c>
      <c r="B50" s="42">
        <f aca="true" t="shared" si="21" ref="B50:E57">(1/$A$49)*B24*52.177</f>
        <v>27993.86666666667</v>
      </c>
      <c r="C50" s="42">
        <f t="shared" si="21"/>
        <v>36523.9</v>
      </c>
      <c r="D50" s="42">
        <f t="shared" si="21"/>
        <v>43480.833333333336</v>
      </c>
      <c r="E50" s="42">
        <f t="shared" si="21"/>
        <v>50089.92</v>
      </c>
      <c r="G50" s="45" t="s">
        <v>38</v>
      </c>
      <c r="H50" s="42">
        <f aca="true" t="shared" si="22" ref="H50:K59">(1/$A$49)*H24*52.177</f>
        <v>33592.64</v>
      </c>
      <c r="I50" s="42">
        <f t="shared" si="22"/>
        <v>43828.68</v>
      </c>
      <c r="J50" s="42">
        <f t="shared" si="22"/>
        <v>52177</v>
      </c>
      <c r="K50" s="42">
        <f t="shared" si="22"/>
        <v>60107.904</v>
      </c>
      <c r="M50" s="6" t="s">
        <v>38</v>
      </c>
      <c r="N50" s="42">
        <f aca="true" t="shared" si="23" ref="N50:Q59">(1/$A$49)*N24*52.177</f>
        <v>39191.41333333333</v>
      </c>
      <c r="O50" s="42">
        <f t="shared" si="23"/>
        <v>51133.46</v>
      </c>
      <c r="P50" s="42">
        <f t="shared" si="23"/>
        <v>60873.16666666667</v>
      </c>
      <c r="Q50" s="42">
        <f t="shared" si="23"/>
        <v>70125.888</v>
      </c>
      <c r="S50" s="6" t="s">
        <v>38</v>
      </c>
      <c r="T50" s="42">
        <f aca="true" t="shared" si="24" ref="T50:W59">(1/$A$49)*T24*52.177</f>
        <v>44790.18666666666</v>
      </c>
      <c r="U50" s="42">
        <f t="shared" si="24"/>
        <v>58438.24</v>
      </c>
      <c r="V50" s="42">
        <f t="shared" si="24"/>
        <v>69569.33333333334</v>
      </c>
      <c r="W50" s="42">
        <f t="shared" si="24"/>
        <v>80143.872</v>
      </c>
      <c r="Y50" s="6" t="s">
        <v>38</v>
      </c>
      <c r="Z50" s="42">
        <f aca="true" t="shared" si="25" ref="Z50:AC59">(1/$A$49)*Z24*52.177</f>
        <v>55987.73333333334</v>
      </c>
      <c r="AA50" s="42">
        <f t="shared" si="25"/>
        <v>73047.8</v>
      </c>
      <c r="AB50" s="42">
        <f t="shared" si="25"/>
        <v>86961.66666666667</v>
      </c>
      <c r="AC50" s="42">
        <f t="shared" si="25"/>
        <v>100179.84</v>
      </c>
    </row>
    <row r="51" spans="1:29" ht="12.75">
      <c r="A51" s="45" t="s">
        <v>28</v>
      </c>
      <c r="B51" s="42">
        <f t="shared" si="21"/>
        <v>33915.05</v>
      </c>
      <c r="C51" s="42">
        <f t="shared" si="21"/>
        <v>44785.25833333333</v>
      </c>
      <c r="D51" s="42">
        <f t="shared" si="21"/>
        <v>60438.35833333334</v>
      </c>
      <c r="E51" s="42">
        <f t="shared" si="21"/>
        <v>52177</v>
      </c>
      <c r="G51" s="45" t="s">
        <v>28</v>
      </c>
      <c r="H51" s="42">
        <f t="shared" si="22"/>
        <v>40698.06</v>
      </c>
      <c r="I51" s="42">
        <f t="shared" si="22"/>
        <v>53742.31</v>
      </c>
      <c r="J51" s="42">
        <f t="shared" si="22"/>
        <v>72526.03</v>
      </c>
      <c r="K51" s="42">
        <f t="shared" si="22"/>
        <v>62612.4</v>
      </c>
      <c r="M51" s="45" t="s">
        <v>28</v>
      </c>
      <c r="N51" s="42">
        <f t="shared" si="23"/>
        <v>47481.07</v>
      </c>
      <c r="O51" s="42">
        <f t="shared" si="23"/>
        <v>62699.36166666667</v>
      </c>
      <c r="P51" s="42">
        <f t="shared" si="23"/>
        <v>84613.70166666666</v>
      </c>
      <c r="Q51" s="42">
        <f t="shared" si="23"/>
        <v>73047.8</v>
      </c>
      <c r="S51" s="45" t="s">
        <v>28</v>
      </c>
      <c r="T51" s="42">
        <f t="shared" si="24"/>
        <v>54264.08</v>
      </c>
      <c r="U51" s="42">
        <f t="shared" si="24"/>
        <v>71656.41333333334</v>
      </c>
      <c r="V51" s="42">
        <f t="shared" si="24"/>
        <v>96701.37333333334</v>
      </c>
      <c r="W51" s="42">
        <f t="shared" si="24"/>
        <v>83483.2</v>
      </c>
      <c r="Y51" s="45" t="s">
        <v>28</v>
      </c>
      <c r="Z51" s="42">
        <f t="shared" si="25"/>
        <v>67830.1</v>
      </c>
      <c r="AA51" s="42">
        <f t="shared" si="25"/>
        <v>89570.51666666666</v>
      </c>
      <c r="AB51" s="42">
        <f t="shared" si="25"/>
        <v>120876.71666666667</v>
      </c>
      <c r="AC51" s="42">
        <f t="shared" si="25"/>
        <v>104354</v>
      </c>
    </row>
    <row r="52" spans="1:29" ht="12.75">
      <c r="A52" s="45" t="s">
        <v>27</v>
      </c>
      <c r="B52" s="42">
        <f t="shared" si="21"/>
        <v>20000</v>
      </c>
      <c r="C52" s="42">
        <f t="shared" si="21"/>
        <v>26088.5</v>
      </c>
      <c r="D52" s="42">
        <f t="shared" si="21"/>
        <v>33915.05</v>
      </c>
      <c r="E52" s="42">
        <f t="shared" si="21"/>
        <v>45220.06666666667</v>
      </c>
      <c r="G52" s="45" t="s">
        <v>27</v>
      </c>
      <c r="H52" s="42">
        <f t="shared" si="22"/>
        <v>24000</v>
      </c>
      <c r="I52" s="42">
        <f t="shared" si="22"/>
        <v>31306.2</v>
      </c>
      <c r="J52" s="42">
        <f t="shared" si="22"/>
        <v>40698.06</v>
      </c>
      <c r="K52" s="42">
        <f t="shared" si="22"/>
        <v>54264.08</v>
      </c>
      <c r="M52" s="45" t="s">
        <v>27</v>
      </c>
      <c r="N52" s="42">
        <f t="shared" si="23"/>
        <v>27999.999999999996</v>
      </c>
      <c r="O52" s="42">
        <f t="shared" si="23"/>
        <v>36523.9</v>
      </c>
      <c r="P52" s="42">
        <f t="shared" si="23"/>
        <v>47481.07</v>
      </c>
      <c r="Q52" s="42">
        <f t="shared" si="23"/>
        <v>63308.09333333334</v>
      </c>
      <c r="S52" s="45" t="s">
        <v>27</v>
      </c>
      <c r="T52" s="42">
        <f t="shared" si="24"/>
        <v>32000.000000000004</v>
      </c>
      <c r="U52" s="42">
        <f t="shared" si="24"/>
        <v>41741.6</v>
      </c>
      <c r="V52" s="42">
        <f t="shared" si="24"/>
        <v>54264.08</v>
      </c>
      <c r="W52" s="42">
        <f t="shared" si="24"/>
        <v>72352.10666666667</v>
      </c>
      <c r="Y52" s="45" t="s">
        <v>27</v>
      </c>
      <c r="Z52" s="42">
        <f t="shared" si="25"/>
        <v>40000</v>
      </c>
      <c r="AA52" s="42">
        <f t="shared" si="25"/>
        <v>52177</v>
      </c>
      <c r="AB52" s="42">
        <f t="shared" si="25"/>
        <v>67830.1</v>
      </c>
      <c r="AC52" s="42">
        <f t="shared" si="25"/>
        <v>90440.13333333335</v>
      </c>
    </row>
    <row r="53" spans="1:29" ht="12.75">
      <c r="A53" s="45" t="s">
        <v>32</v>
      </c>
      <c r="B53" s="42">
        <f t="shared" si="21"/>
        <v>27827.733333333334</v>
      </c>
      <c r="C53" s="42">
        <f t="shared" si="21"/>
        <v>36958.708333333336</v>
      </c>
      <c r="D53" s="42">
        <f t="shared" si="21"/>
        <v>41306.79166666667</v>
      </c>
      <c r="E53" s="42">
        <f t="shared" si="21"/>
        <v>65221.25</v>
      </c>
      <c r="G53" s="45" t="s">
        <v>32</v>
      </c>
      <c r="H53" s="42">
        <f t="shared" si="22"/>
        <v>33393.28</v>
      </c>
      <c r="I53" s="42">
        <f t="shared" si="22"/>
        <v>44350.45</v>
      </c>
      <c r="J53" s="42">
        <f t="shared" si="22"/>
        <v>49568.15</v>
      </c>
      <c r="K53" s="42">
        <f t="shared" si="22"/>
        <v>78265.5</v>
      </c>
      <c r="M53" s="45" t="s">
        <v>32</v>
      </c>
      <c r="N53" s="42">
        <f t="shared" si="23"/>
        <v>38958.82666666667</v>
      </c>
      <c r="O53" s="42">
        <f t="shared" si="23"/>
        <v>51742.19166666667</v>
      </c>
      <c r="P53" s="42">
        <f t="shared" si="23"/>
        <v>57829.50833333334</v>
      </c>
      <c r="Q53" s="42">
        <f t="shared" si="23"/>
        <v>91309.75</v>
      </c>
      <c r="S53" s="45" t="s">
        <v>32</v>
      </c>
      <c r="T53" s="42">
        <f t="shared" si="24"/>
        <v>44524.37333333334</v>
      </c>
      <c r="U53" s="42">
        <f t="shared" si="24"/>
        <v>59133.93333333334</v>
      </c>
      <c r="V53" s="42">
        <f t="shared" si="24"/>
        <v>66090.86666666667</v>
      </c>
      <c r="W53" s="42">
        <f t="shared" si="24"/>
        <v>104354</v>
      </c>
      <c r="Y53" s="45" t="s">
        <v>32</v>
      </c>
      <c r="Z53" s="42">
        <f t="shared" si="25"/>
        <v>55655.46666666667</v>
      </c>
      <c r="AA53" s="42">
        <f t="shared" si="25"/>
        <v>73917.41666666667</v>
      </c>
      <c r="AB53" s="42">
        <f t="shared" si="25"/>
        <v>82613.58333333334</v>
      </c>
      <c r="AC53" s="42">
        <f t="shared" si="25"/>
        <v>130442.5</v>
      </c>
    </row>
    <row r="54" spans="1:29" ht="12.75">
      <c r="A54" s="45" t="s">
        <v>31</v>
      </c>
      <c r="B54" s="42">
        <f t="shared" si="21"/>
        <v>19044.605</v>
      </c>
      <c r="C54" s="42">
        <f t="shared" si="21"/>
        <v>25044.96</v>
      </c>
      <c r="D54" s="42">
        <f t="shared" si="21"/>
        <v>34000</v>
      </c>
      <c r="E54" s="42">
        <f t="shared" si="21"/>
        <v>48000</v>
      </c>
      <c r="G54" s="45" t="s">
        <v>31</v>
      </c>
      <c r="H54" s="42">
        <f t="shared" si="22"/>
        <v>22853.526</v>
      </c>
      <c r="I54" s="42">
        <f t="shared" si="22"/>
        <v>30053.952</v>
      </c>
      <c r="J54" s="42">
        <f t="shared" si="22"/>
        <v>40800</v>
      </c>
      <c r="K54" s="42">
        <f t="shared" si="22"/>
        <v>57600.00000000001</v>
      </c>
      <c r="M54" s="45" t="s">
        <v>31</v>
      </c>
      <c r="N54" s="42">
        <f t="shared" si="23"/>
        <v>26662.446999999996</v>
      </c>
      <c r="O54" s="42">
        <f t="shared" si="23"/>
        <v>35062.944</v>
      </c>
      <c r="P54" s="42">
        <f t="shared" si="23"/>
        <v>47599.99999999999</v>
      </c>
      <c r="Q54" s="42">
        <f t="shared" si="23"/>
        <v>67200</v>
      </c>
      <c r="S54" s="45" t="s">
        <v>31</v>
      </c>
      <c r="T54" s="42">
        <f t="shared" si="24"/>
        <v>30471.368000000006</v>
      </c>
      <c r="U54" s="42">
        <f t="shared" si="24"/>
        <v>40071.936</v>
      </c>
      <c r="V54" s="42">
        <f t="shared" si="24"/>
        <v>54400</v>
      </c>
      <c r="W54" s="42">
        <f t="shared" si="24"/>
        <v>76800.00000000001</v>
      </c>
      <c r="Y54" s="45" t="s">
        <v>31</v>
      </c>
      <c r="Z54" s="42">
        <f t="shared" si="25"/>
        <v>38089.21</v>
      </c>
      <c r="AA54" s="42">
        <f t="shared" si="25"/>
        <v>50089.92</v>
      </c>
      <c r="AB54" s="42">
        <f t="shared" si="25"/>
        <v>68000</v>
      </c>
      <c r="AC54" s="42">
        <f t="shared" si="25"/>
        <v>96000</v>
      </c>
    </row>
    <row r="55" spans="1:29" ht="12.75">
      <c r="A55" s="45" t="s">
        <v>30</v>
      </c>
      <c r="B55" s="42">
        <f t="shared" si="21"/>
        <v>26088.5</v>
      </c>
      <c r="C55" s="42">
        <f t="shared" si="21"/>
        <v>32610.625</v>
      </c>
      <c r="D55" s="42">
        <f t="shared" si="21"/>
        <v>47828.91666666667</v>
      </c>
      <c r="E55" s="42">
        <f t="shared" si="21"/>
        <v>41306.79166666667</v>
      </c>
      <c r="G55" s="45" t="s">
        <v>30</v>
      </c>
      <c r="H55" s="42">
        <f t="shared" si="22"/>
        <v>31306.2</v>
      </c>
      <c r="I55" s="42">
        <f t="shared" si="22"/>
        <v>39132.75</v>
      </c>
      <c r="J55" s="42">
        <f t="shared" si="22"/>
        <v>57394.7</v>
      </c>
      <c r="K55" s="42">
        <f t="shared" si="22"/>
        <v>49568.15</v>
      </c>
      <c r="M55" s="45" t="s">
        <v>30</v>
      </c>
      <c r="N55" s="42">
        <f t="shared" si="23"/>
        <v>36523.9</v>
      </c>
      <c r="O55" s="42">
        <f t="shared" si="23"/>
        <v>45654.875</v>
      </c>
      <c r="P55" s="42">
        <f t="shared" si="23"/>
        <v>66960.48333333334</v>
      </c>
      <c r="Q55" s="42">
        <f t="shared" si="23"/>
        <v>57829.50833333334</v>
      </c>
      <c r="S55" s="45" t="s">
        <v>30</v>
      </c>
      <c r="T55" s="42">
        <f t="shared" si="24"/>
        <v>41741.6</v>
      </c>
      <c r="U55" s="42">
        <f t="shared" si="24"/>
        <v>52177</v>
      </c>
      <c r="V55" s="42">
        <f t="shared" si="24"/>
        <v>76526.26666666666</v>
      </c>
      <c r="W55" s="42">
        <f t="shared" si="24"/>
        <v>66090.86666666667</v>
      </c>
      <c r="Y55" s="45" t="s">
        <v>30</v>
      </c>
      <c r="Z55" s="42">
        <f t="shared" si="25"/>
        <v>52177</v>
      </c>
      <c r="AA55" s="42">
        <f t="shared" si="25"/>
        <v>65221.25</v>
      </c>
      <c r="AB55" s="42">
        <f t="shared" si="25"/>
        <v>95657.83333333334</v>
      </c>
      <c r="AC55" s="42">
        <f t="shared" si="25"/>
        <v>82613.58333333334</v>
      </c>
    </row>
    <row r="56" spans="1:29" ht="12.75">
      <c r="A56" s="45" t="s">
        <v>29</v>
      </c>
      <c r="B56" s="42">
        <f t="shared" si="21"/>
        <v>24349.266666666666</v>
      </c>
      <c r="C56" s="42">
        <f t="shared" si="21"/>
        <v>31306.2</v>
      </c>
      <c r="D56" s="42">
        <f t="shared" si="21"/>
        <v>34784.66666666667</v>
      </c>
      <c r="E56" s="42">
        <f t="shared" si="21"/>
        <v>53916.23333333334</v>
      </c>
      <c r="G56" s="45" t="s">
        <v>29</v>
      </c>
      <c r="H56" s="42">
        <f t="shared" si="22"/>
        <v>29219.12</v>
      </c>
      <c r="I56" s="42">
        <f t="shared" si="22"/>
        <v>37567.44</v>
      </c>
      <c r="J56" s="42">
        <f t="shared" si="22"/>
        <v>41741.6</v>
      </c>
      <c r="K56" s="42">
        <f t="shared" si="22"/>
        <v>64699.479999999996</v>
      </c>
      <c r="M56" s="45" t="s">
        <v>29</v>
      </c>
      <c r="N56" s="42">
        <f t="shared" si="23"/>
        <v>34088.973333333335</v>
      </c>
      <c r="O56" s="42">
        <f t="shared" si="23"/>
        <v>43828.67999999999</v>
      </c>
      <c r="P56" s="42">
        <f t="shared" si="23"/>
        <v>48698.53333333333</v>
      </c>
      <c r="Q56" s="42">
        <f t="shared" si="23"/>
        <v>75482.72666666667</v>
      </c>
      <c r="S56" s="45" t="s">
        <v>29</v>
      </c>
      <c r="T56" s="42">
        <f t="shared" si="24"/>
        <v>38958.82666666667</v>
      </c>
      <c r="U56" s="42">
        <f t="shared" si="24"/>
        <v>50089.92</v>
      </c>
      <c r="V56" s="42">
        <f t="shared" si="24"/>
        <v>55655.46666666667</v>
      </c>
      <c r="W56" s="42">
        <f t="shared" si="24"/>
        <v>86265.97333333334</v>
      </c>
      <c r="Y56" s="45" t="s">
        <v>29</v>
      </c>
      <c r="Z56" s="42">
        <f t="shared" si="25"/>
        <v>48698.53333333333</v>
      </c>
      <c r="AA56" s="42">
        <f t="shared" si="25"/>
        <v>62612.4</v>
      </c>
      <c r="AB56" s="42">
        <f t="shared" si="25"/>
        <v>69569.33333333334</v>
      </c>
      <c r="AC56" s="42">
        <f t="shared" si="25"/>
        <v>107832.46666666667</v>
      </c>
    </row>
    <row r="57" spans="1:29" ht="12.75">
      <c r="A57" s="45" t="s">
        <v>35</v>
      </c>
      <c r="B57" s="42">
        <f t="shared" si="21"/>
        <v>19000.000000000004</v>
      </c>
      <c r="C57" s="42">
        <f t="shared" si="21"/>
        <v>26000</v>
      </c>
      <c r="D57" s="42">
        <f t="shared" si="21"/>
        <v>34000</v>
      </c>
      <c r="E57" s="42">
        <f t="shared" si="21"/>
        <v>90000</v>
      </c>
      <c r="G57" s="45" t="s">
        <v>35</v>
      </c>
      <c r="H57" s="42">
        <f t="shared" si="22"/>
        <v>22800</v>
      </c>
      <c r="I57" s="42">
        <f t="shared" si="22"/>
        <v>31199.999999999996</v>
      </c>
      <c r="J57" s="42">
        <f t="shared" si="22"/>
        <v>40800</v>
      </c>
      <c r="K57" s="42">
        <f t="shared" si="22"/>
        <v>108000</v>
      </c>
      <c r="M57" s="45" t="s">
        <v>35</v>
      </c>
      <c r="N57" s="42">
        <f t="shared" si="23"/>
        <v>26600</v>
      </c>
      <c r="O57" s="42">
        <f t="shared" si="23"/>
        <v>36400</v>
      </c>
      <c r="P57" s="42">
        <f t="shared" si="23"/>
        <v>47599.99999999999</v>
      </c>
      <c r="Q57" s="42">
        <f t="shared" si="23"/>
        <v>125999.99999999999</v>
      </c>
      <c r="S57" s="45" t="s">
        <v>35</v>
      </c>
      <c r="T57" s="42">
        <f t="shared" si="24"/>
        <v>30400.000000000007</v>
      </c>
      <c r="U57" s="42">
        <f t="shared" si="24"/>
        <v>41600</v>
      </c>
      <c r="V57" s="42">
        <f t="shared" si="24"/>
        <v>54400</v>
      </c>
      <c r="W57" s="42">
        <f t="shared" si="24"/>
        <v>144000</v>
      </c>
      <c r="Y57" s="45" t="s">
        <v>35</v>
      </c>
      <c r="Z57" s="42">
        <f t="shared" si="25"/>
        <v>38000.00000000001</v>
      </c>
      <c r="AA57" s="42">
        <f t="shared" si="25"/>
        <v>52000</v>
      </c>
      <c r="AB57" s="42">
        <f t="shared" si="25"/>
        <v>68000</v>
      </c>
      <c r="AC57" s="42">
        <f t="shared" si="25"/>
        <v>180000</v>
      </c>
    </row>
    <row r="58" spans="1:29" ht="12.75">
      <c r="A58" s="45" t="s">
        <v>34</v>
      </c>
      <c r="B58" s="42">
        <f aca="true" t="shared" si="26" ref="B58:E59">(1/$A$49)*B32*52.177</f>
        <v>19044.605</v>
      </c>
      <c r="C58" s="42">
        <f t="shared" si="26"/>
        <v>26544.250000000004</v>
      </c>
      <c r="D58" s="42">
        <f t="shared" si="26"/>
        <v>32610.625</v>
      </c>
      <c r="E58" s="42">
        <f t="shared" si="26"/>
        <v>50000</v>
      </c>
      <c r="G58" s="45" t="s">
        <v>34</v>
      </c>
      <c r="H58" s="42">
        <f t="shared" si="22"/>
        <v>22853.526</v>
      </c>
      <c r="I58" s="42">
        <f t="shared" si="22"/>
        <v>31853.100000000002</v>
      </c>
      <c r="J58" s="42">
        <f t="shared" si="22"/>
        <v>39132.75</v>
      </c>
      <c r="K58" s="42">
        <f t="shared" si="22"/>
        <v>60000</v>
      </c>
      <c r="M58" s="45" t="s">
        <v>34</v>
      </c>
      <c r="N58" s="42">
        <f t="shared" si="23"/>
        <v>26662.446999999996</v>
      </c>
      <c r="O58" s="42">
        <f t="shared" si="23"/>
        <v>37161.950000000004</v>
      </c>
      <c r="P58" s="42">
        <f t="shared" si="23"/>
        <v>45654.875</v>
      </c>
      <c r="Q58" s="42">
        <f t="shared" si="23"/>
        <v>70000</v>
      </c>
      <c r="S58" s="45" t="s">
        <v>34</v>
      </c>
      <c r="T58" s="42">
        <f t="shared" si="24"/>
        <v>30471.368000000006</v>
      </c>
      <c r="U58" s="42">
        <f t="shared" si="24"/>
        <v>42470.8</v>
      </c>
      <c r="V58" s="42">
        <f t="shared" si="24"/>
        <v>52177</v>
      </c>
      <c r="W58" s="42">
        <f t="shared" si="24"/>
        <v>80000.00000000001</v>
      </c>
      <c r="Y58" s="45" t="s">
        <v>34</v>
      </c>
      <c r="Z58" s="42">
        <f t="shared" si="25"/>
        <v>38089.21</v>
      </c>
      <c r="AA58" s="42">
        <f t="shared" si="25"/>
        <v>53088.50000000001</v>
      </c>
      <c r="AB58" s="42">
        <f t="shared" si="25"/>
        <v>65221.25</v>
      </c>
      <c r="AC58" s="42">
        <f t="shared" si="25"/>
        <v>100000</v>
      </c>
    </row>
    <row r="59" spans="1:29" ht="12.75">
      <c r="A59" s="45" t="s">
        <v>33</v>
      </c>
      <c r="B59" s="42">
        <f t="shared" si="26"/>
        <v>22175.225</v>
      </c>
      <c r="C59" s="42">
        <f t="shared" si="26"/>
        <v>26958.11666666667</v>
      </c>
      <c r="D59" s="42">
        <f t="shared" si="26"/>
        <v>30968.291666666664</v>
      </c>
      <c r="E59" s="42">
        <f t="shared" si="26"/>
        <v>84500</v>
      </c>
      <c r="G59" s="45" t="s">
        <v>33</v>
      </c>
      <c r="H59" s="42">
        <f t="shared" si="22"/>
        <v>26610.27</v>
      </c>
      <c r="I59" s="42">
        <f t="shared" si="22"/>
        <v>32349.739999999998</v>
      </c>
      <c r="J59" s="42">
        <f t="shared" si="22"/>
        <v>37161.95</v>
      </c>
      <c r="K59" s="42">
        <f t="shared" si="22"/>
        <v>101400</v>
      </c>
      <c r="M59" s="45" t="s">
        <v>33</v>
      </c>
      <c r="N59" s="42">
        <f t="shared" si="23"/>
        <v>31045.315</v>
      </c>
      <c r="O59" s="42">
        <f t="shared" si="23"/>
        <v>37741.363333333335</v>
      </c>
      <c r="P59" s="42">
        <f t="shared" si="23"/>
        <v>43355.60833333332</v>
      </c>
      <c r="Q59" s="42">
        <f t="shared" si="23"/>
        <v>118300</v>
      </c>
      <c r="S59" s="45" t="s">
        <v>33</v>
      </c>
      <c r="T59" s="42">
        <f t="shared" si="24"/>
        <v>35480.36</v>
      </c>
      <c r="U59" s="42">
        <f t="shared" si="24"/>
        <v>43132.98666666667</v>
      </c>
      <c r="V59" s="42">
        <f t="shared" si="24"/>
        <v>49549.26666666666</v>
      </c>
      <c r="W59" s="42">
        <f t="shared" si="24"/>
        <v>135200</v>
      </c>
      <c r="Y59" s="45" t="s">
        <v>33</v>
      </c>
      <c r="Z59" s="42">
        <f t="shared" si="25"/>
        <v>44350.45</v>
      </c>
      <c r="AA59" s="42">
        <f t="shared" si="25"/>
        <v>53916.23333333334</v>
      </c>
      <c r="AB59" s="42">
        <f t="shared" si="25"/>
        <v>61936.58333333333</v>
      </c>
      <c r="AC59" s="42">
        <f t="shared" si="25"/>
        <v>169000</v>
      </c>
    </row>
  </sheetData>
  <sheetProtection/>
  <mergeCells count="7">
    <mergeCell ref="A2:K2"/>
    <mergeCell ref="A7:E7"/>
    <mergeCell ref="Y7:AC7"/>
    <mergeCell ref="S7:W7"/>
    <mergeCell ref="M7:Q7"/>
    <mergeCell ref="G7:K7"/>
    <mergeCell ref="B3:H3"/>
  </mergeCells>
  <conditionalFormatting sqref="B24:E33 H24:K33 N24:Q33 T24:W33 Z24:AC33">
    <cfRule type="cellIs" priority="1" dxfId="40" operator="greaterThan" stopIfTrue="1">
      <formula>B$5</formula>
    </cfRule>
  </conditionalFormatting>
  <hyperlinks>
    <hyperlink ref="A6" r:id="rId1" display="https://lha-direct.voa.gov.uk/search.aspx"/>
  </hyperlinks>
  <printOptions/>
  <pageMargins left="0.75" right="0.75" top="1" bottom="1" header="0.5" footer="0.5"/>
  <pageSetup horizontalDpi="600" verticalDpi="600" orientation="landscape" paperSize="8" scale="57"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T54"/>
  <sheetViews>
    <sheetView view="pageBreakPreview" zoomScaleSheetLayoutView="100" zoomScalePageLayoutView="0" workbookViewId="0" topLeftCell="A1">
      <pane xSplit="2" topLeftCell="C1" activePane="topRight" state="frozen"/>
      <selection pane="topLeft" activeCell="A1" sqref="A1"/>
      <selection pane="topRight" activeCell="A8" sqref="A8"/>
    </sheetView>
  </sheetViews>
  <sheetFormatPr defaultColWidth="9.140625" defaultRowHeight="12.75"/>
  <cols>
    <col min="1" max="1" width="25.28125" style="0" customWidth="1"/>
    <col min="2" max="2" width="8.28125" style="0" customWidth="1"/>
    <col min="3" max="3" width="10.421875" style="0" customWidth="1"/>
    <col min="4" max="4" width="10.8515625" style="0" bestFit="1" customWidth="1"/>
    <col min="6" max="6" width="10.421875" style="0" customWidth="1"/>
    <col min="7" max="7" width="11.421875" style="0" customWidth="1"/>
    <col min="8" max="8" width="9.421875" style="0" customWidth="1"/>
    <col min="9" max="9" width="10.421875" style="0" customWidth="1"/>
    <col min="10" max="10" width="10.00390625" style="0" customWidth="1"/>
    <col min="11" max="11" width="11.57421875" style="0" customWidth="1"/>
    <col min="12" max="12" width="9.8515625" style="0" customWidth="1"/>
    <col min="13" max="13" width="14.57421875" style="0" customWidth="1"/>
    <col min="14" max="14" width="13.8515625" style="0" customWidth="1"/>
    <col min="15" max="17" width="10.00390625" style="0" bestFit="1" customWidth="1"/>
    <col min="18" max="18" width="9.8515625" style="0" bestFit="1" customWidth="1"/>
    <col min="19" max="19" width="9.7109375" style="0" customWidth="1"/>
    <col min="20" max="20" width="14.140625" style="0" customWidth="1"/>
  </cols>
  <sheetData>
    <row r="1" spans="1:20" ht="21" thickBot="1">
      <c r="A1" s="205" t="s">
        <v>301</v>
      </c>
      <c r="B1" s="7"/>
      <c r="C1" s="7"/>
      <c r="D1" s="7"/>
      <c r="E1" s="7"/>
      <c r="F1" s="7"/>
      <c r="G1" s="7"/>
      <c r="H1" s="7"/>
      <c r="I1" s="7"/>
      <c r="J1" s="7"/>
      <c r="K1" s="7"/>
      <c r="L1" s="7"/>
      <c r="M1" s="7"/>
      <c r="N1" s="7"/>
      <c r="O1" s="7"/>
      <c r="P1" s="7"/>
      <c r="Q1" s="7"/>
      <c r="R1" s="7"/>
      <c r="S1" s="7"/>
      <c r="T1" s="8"/>
    </row>
    <row r="2" spans="1:20" ht="13.5" customHeight="1" thickBot="1">
      <c r="A2" s="115"/>
      <c r="B2" s="10"/>
      <c r="C2" s="10"/>
      <c r="D2" s="10"/>
      <c r="E2" s="10"/>
      <c r="F2" s="10"/>
      <c r="G2" s="10"/>
      <c r="H2" s="331" t="s">
        <v>302</v>
      </c>
      <c r="I2" s="332"/>
      <c r="J2" s="332"/>
      <c r="K2" s="332"/>
      <c r="L2" s="332"/>
      <c r="M2" s="332"/>
      <c r="N2" s="332"/>
      <c r="O2" s="332"/>
      <c r="P2" s="332"/>
      <c r="Q2" s="332"/>
      <c r="R2" s="332"/>
      <c r="S2" s="333"/>
      <c r="T2" s="80"/>
    </row>
    <row r="3" spans="1:20" ht="13.5" customHeight="1" thickBot="1">
      <c r="A3" s="126" t="s">
        <v>182</v>
      </c>
      <c r="B3" s="127" t="s">
        <v>103</v>
      </c>
      <c r="C3" s="128" t="s">
        <v>206</v>
      </c>
      <c r="D3" s="10"/>
      <c r="E3" s="10"/>
      <c r="F3" s="41" t="s">
        <v>201</v>
      </c>
      <c r="G3" s="110" t="s">
        <v>202</v>
      </c>
      <c r="H3" s="334"/>
      <c r="I3" s="335"/>
      <c r="J3" s="335"/>
      <c r="K3" s="335"/>
      <c r="L3" s="335"/>
      <c r="M3" s="335"/>
      <c r="N3" s="335"/>
      <c r="O3" s="335"/>
      <c r="P3" s="335"/>
      <c r="Q3" s="335"/>
      <c r="R3" s="335"/>
      <c r="S3" s="336"/>
      <c r="T3" s="80"/>
    </row>
    <row r="4" spans="1:20" ht="18" customHeight="1" thickBot="1">
      <c r="A4" s="297" t="s">
        <v>28</v>
      </c>
      <c r="B4" s="131">
        <v>1</v>
      </c>
      <c r="C4" s="132">
        <f>VLOOKUP($A$4,rentstable3,2,FALSE)</f>
        <v>390</v>
      </c>
      <c r="D4" s="10"/>
      <c r="E4" s="10"/>
      <c r="F4" s="199" t="s">
        <v>38</v>
      </c>
      <c r="G4" s="204" t="str">
        <f>'Key formula data'!G8</f>
        <v>Southwark</v>
      </c>
      <c r="H4" s="334"/>
      <c r="I4" s="335"/>
      <c r="J4" s="335"/>
      <c r="K4" s="335"/>
      <c r="L4" s="335"/>
      <c r="M4" s="335"/>
      <c r="N4" s="335"/>
      <c r="O4" s="335"/>
      <c r="P4" s="335"/>
      <c r="Q4" s="335"/>
      <c r="R4" s="335"/>
      <c r="S4" s="336"/>
      <c r="T4" s="80"/>
    </row>
    <row r="5" spans="1:20" ht="13.5" thickBot="1">
      <c r="A5" s="329" t="s">
        <v>183</v>
      </c>
      <c r="B5" s="131">
        <v>2</v>
      </c>
      <c r="C5" s="132">
        <f>VLOOKUP($A$4,rentstable3,3,FALSE)</f>
        <v>515</v>
      </c>
      <c r="D5" s="10"/>
      <c r="E5" s="10"/>
      <c r="F5" s="199" t="s">
        <v>28</v>
      </c>
      <c r="G5" s="204" t="str">
        <f>'Key formula data'!G9</f>
        <v>Bankside</v>
      </c>
      <c r="H5" s="334"/>
      <c r="I5" s="335"/>
      <c r="J5" s="335"/>
      <c r="K5" s="335"/>
      <c r="L5" s="335"/>
      <c r="M5" s="335"/>
      <c r="N5" s="335"/>
      <c r="O5" s="335"/>
      <c r="P5" s="335"/>
      <c r="Q5" s="335"/>
      <c r="R5" s="335"/>
      <c r="S5" s="336"/>
      <c r="T5" s="80"/>
    </row>
    <row r="6" spans="1:20" ht="13.5" customHeight="1" thickBot="1">
      <c r="A6" s="329"/>
      <c r="B6" s="131">
        <v>3</v>
      </c>
      <c r="C6" s="132">
        <f>VLOOKUP($A$4,rentstable3,4,FALSE)</f>
        <v>695</v>
      </c>
      <c r="D6" s="10"/>
      <c r="E6" s="10"/>
      <c r="F6" s="199" t="s">
        <v>27</v>
      </c>
      <c r="G6" s="204" t="str">
        <f>'Key formula data'!G10</f>
        <v>Camberwell</v>
      </c>
      <c r="H6" s="337" t="s">
        <v>303</v>
      </c>
      <c r="I6" s="338"/>
      <c r="J6" s="338"/>
      <c r="K6" s="338"/>
      <c r="L6" s="338"/>
      <c r="M6" s="338"/>
      <c r="N6" s="338"/>
      <c r="O6" s="338"/>
      <c r="P6" s="338"/>
      <c r="Q6" s="338"/>
      <c r="R6" s="338"/>
      <c r="S6" s="339"/>
      <c r="T6" s="80"/>
    </row>
    <row r="7" spans="1:20" ht="13.5" thickBot="1">
      <c r="A7" s="330"/>
      <c r="B7" s="133">
        <v>4</v>
      </c>
      <c r="C7" s="134">
        <f>VLOOKUP($A$4,rentstable3,5,FALSE)</f>
        <v>600</v>
      </c>
      <c r="D7" s="10"/>
      <c r="E7" s="10"/>
      <c r="F7" s="199" t="s">
        <v>32</v>
      </c>
      <c r="G7" s="204" t="str">
        <f>'Key formula data'!G11</f>
        <v>Kennington</v>
      </c>
      <c r="H7" s="337"/>
      <c r="I7" s="338"/>
      <c r="J7" s="338"/>
      <c r="K7" s="338"/>
      <c r="L7" s="338"/>
      <c r="M7" s="338"/>
      <c r="N7" s="338"/>
      <c r="O7" s="338"/>
      <c r="P7" s="338"/>
      <c r="Q7" s="338"/>
      <c r="R7" s="338"/>
      <c r="S7" s="339"/>
      <c r="T7" s="80"/>
    </row>
    <row r="8" spans="1:20" ht="12.75">
      <c r="A8" s="115"/>
      <c r="B8" s="10"/>
      <c r="C8" s="10"/>
      <c r="D8" s="10"/>
      <c r="E8" s="10"/>
      <c r="F8" s="199" t="s">
        <v>31</v>
      </c>
      <c r="G8" s="204" t="str">
        <f>'Key formula data'!G12</f>
        <v>Peckham</v>
      </c>
      <c r="H8" s="337"/>
      <c r="I8" s="338"/>
      <c r="J8" s="338"/>
      <c r="K8" s="338"/>
      <c r="L8" s="338"/>
      <c r="M8" s="338"/>
      <c r="N8" s="338"/>
      <c r="O8" s="338"/>
      <c r="P8" s="338"/>
      <c r="Q8" s="338"/>
      <c r="R8" s="338"/>
      <c r="S8" s="339"/>
      <c r="T8" s="80"/>
    </row>
    <row r="9" spans="1:20" ht="12.75">
      <c r="A9" s="9" t="str">
        <f>'Key formula data'!A20</f>
        <v>LHA - May 2012</v>
      </c>
      <c r="B9" s="10"/>
      <c r="C9" s="10"/>
      <c r="D9" s="10"/>
      <c r="E9" s="10"/>
      <c r="F9" s="199" t="s">
        <v>30</v>
      </c>
      <c r="G9" s="204" t="str">
        <f>'Key formula data'!G13</f>
        <v>Rotherhithe</v>
      </c>
      <c r="H9" s="337" t="s">
        <v>5</v>
      </c>
      <c r="I9" s="338"/>
      <c r="J9" s="338"/>
      <c r="K9" s="338"/>
      <c r="L9" s="338"/>
      <c r="M9" s="338"/>
      <c r="N9" s="338"/>
      <c r="O9" s="338"/>
      <c r="P9" s="338"/>
      <c r="Q9" s="338"/>
      <c r="R9" s="338"/>
      <c r="S9" s="339"/>
      <c r="T9" s="206" t="s">
        <v>8</v>
      </c>
    </row>
    <row r="10" spans="1:20" ht="12.75">
      <c r="A10" s="154" t="s">
        <v>108</v>
      </c>
      <c r="B10" s="10"/>
      <c r="C10" s="10"/>
      <c r="D10" s="10"/>
      <c r="E10" s="10"/>
      <c r="F10" s="199" t="s">
        <v>29</v>
      </c>
      <c r="G10" s="204" t="str">
        <f>'Key formula data'!G14</f>
        <v>Walworth</v>
      </c>
      <c r="H10" s="337"/>
      <c r="I10" s="338"/>
      <c r="J10" s="338"/>
      <c r="K10" s="338"/>
      <c r="L10" s="338"/>
      <c r="M10" s="338"/>
      <c r="N10" s="338"/>
      <c r="O10" s="338"/>
      <c r="P10" s="338"/>
      <c r="Q10" s="338"/>
      <c r="R10" s="338"/>
      <c r="S10" s="339"/>
      <c r="T10" s="207" t="s">
        <v>169</v>
      </c>
    </row>
    <row r="11" spans="1:20" ht="12.75">
      <c r="A11" s="155"/>
      <c r="B11" s="66" t="s">
        <v>117</v>
      </c>
      <c r="C11" s="66" t="s">
        <v>118</v>
      </c>
      <c r="D11" s="66" t="s">
        <v>119</v>
      </c>
      <c r="E11" s="66" t="s">
        <v>120</v>
      </c>
      <c r="F11" s="199" t="s">
        <v>35</v>
      </c>
      <c r="G11" s="204" t="str">
        <f>'Key formula data'!G15</f>
        <v>Dulwich</v>
      </c>
      <c r="H11" s="337"/>
      <c r="I11" s="338"/>
      <c r="J11" s="338"/>
      <c r="K11" s="338"/>
      <c r="L11" s="338"/>
      <c r="M11" s="338"/>
      <c r="N11" s="338"/>
      <c r="O11" s="338"/>
      <c r="P11" s="338"/>
      <c r="Q11" s="338"/>
      <c r="R11" s="338"/>
      <c r="S11" s="339"/>
      <c r="T11" s="80"/>
    </row>
    <row r="12" spans="1:20" ht="12.75">
      <c r="A12" s="74" t="s">
        <v>106</v>
      </c>
      <c r="B12" s="150">
        <f>'Key formula data'!B22</f>
        <v>184.62</v>
      </c>
      <c r="C12" s="150">
        <f>'Key formula data'!C22</f>
        <v>240</v>
      </c>
      <c r="D12" s="150">
        <f>'Key formula data'!D22</f>
        <v>300</v>
      </c>
      <c r="E12" s="150">
        <f>'Key formula data'!E22</f>
        <v>392</v>
      </c>
      <c r="F12" s="199" t="s">
        <v>34</v>
      </c>
      <c r="G12" s="204" t="str">
        <f>'Key formula data'!G16</f>
        <v>East Dulwich</v>
      </c>
      <c r="H12" s="337"/>
      <c r="I12" s="338"/>
      <c r="J12" s="338"/>
      <c r="K12" s="338"/>
      <c r="L12" s="338"/>
      <c r="M12" s="338"/>
      <c r="N12" s="338"/>
      <c r="O12" s="338"/>
      <c r="P12" s="338"/>
      <c r="Q12" s="338"/>
      <c r="R12" s="338"/>
      <c r="S12" s="339"/>
      <c r="T12" s="208" t="s">
        <v>171</v>
      </c>
    </row>
    <row r="13" spans="1:20" ht="12.75">
      <c r="A13" s="74" t="s">
        <v>107</v>
      </c>
      <c r="B13" s="150">
        <f>'Key formula data'!B23</f>
        <v>802.743145</v>
      </c>
      <c r="C13" s="150">
        <f>'Key formula data'!C23</f>
        <v>1043.54</v>
      </c>
      <c r="D13" s="150">
        <f>'Key formula data'!D23</f>
        <v>1304.425</v>
      </c>
      <c r="E13" s="150">
        <f>'Key formula data'!E23</f>
        <v>1704.4486666666664</v>
      </c>
      <c r="F13" s="199" t="s">
        <v>33</v>
      </c>
      <c r="G13" s="204" t="str">
        <f>'Key formula data'!G17</f>
        <v>Herne Hill</v>
      </c>
      <c r="H13" s="337"/>
      <c r="I13" s="338"/>
      <c r="J13" s="338"/>
      <c r="K13" s="338"/>
      <c r="L13" s="338"/>
      <c r="M13" s="338"/>
      <c r="N13" s="338"/>
      <c r="O13" s="338"/>
      <c r="P13" s="338"/>
      <c r="Q13" s="338"/>
      <c r="R13" s="338"/>
      <c r="S13" s="339"/>
      <c r="T13" s="209" t="s">
        <v>172</v>
      </c>
    </row>
    <row r="14" spans="1:20" ht="21.75" customHeight="1" thickBot="1">
      <c r="A14" s="115"/>
      <c r="B14" s="148"/>
      <c r="C14" s="148"/>
      <c r="D14" s="148"/>
      <c r="E14" s="148"/>
      <c r="F14" s="10"/>
      <c r="G14" s="10"/>
      <c r="H14" s="340"/>
      <c r="I14" s="341"/>
      <c r="J14" s="341"/>
      <c r="K14" s="341"/>
      <c r="L14" s="341"/>
      <c r="M14" s="341"/>
      <c r="N14" s="341"/>
      <c r="O14" s="341"/>
      <c r="P14" s="341"/>
      <c r="Q14" s="341"/>
      <c r="R14" s="341"/>
      <c r="S14" s="342"/>
      <c r="T14" s="210" t="s">
        <v>173</v>
      </c>
    </row>
    <row r="15" spans="1:20" ht="66.75" customHeight="1">
      <c r="A15" s="281" t="str">
        <f>A4</f>
        <v>SE1 </v>
      </c>
      <c r="B15" s="327" t="s">
        <v>164</v>
      </c>
      <c r="C15" s="327"/>
      <c r="D15" s="327" t="s">
        <v>9</v>
      </c>
      <c r="E15" s="327"/>
      <c r="F15" s="327"/>
      <c r="G15" s="327"/>
      <c r="H15" s="328"/>
      <c r="I15" s="328"/>
      <c r="J15" s="328"/>
      <c r="K15" s="343" t="s">
        <v>168</v>
      </c>
      <c r="L15" s="344"/>
      <c r="M15" s="345"/>
      <c r="N15" s="346" t="s">
        <v>220</v>
      </c>
      <c r="O15" s="347"/>
      <c r="P15" s="347"/>
      <c r="Q15" s="347"/>
      <c r="R15" s="347"/>
      <c r="S15" s="348"/>
      <c r="T15" s="349" t="s">
        <v>226</v>
      </c>
    </row>
    <row r="16" spans="1:20" ht="90.75" customHeight="1">
      <c r="A16" s="183"/>
      <c r="B16" s="83" t="s">
        <v>165</v>
      </c>
      <c r="C16" s="83" t="s">
        <v>166</v>
      </c>
      <c r="D16" s="274" t="str">
        <f>'Key formula data'!C6</f>
        <v>April 2012</v>
      </c>
      <c r="E16" s="83" t="s">
        <v>163</v>
      </c>
      <c r="F16" s="83" t="s">
        <v>170</v>
      </c>
      <c r="G16" s="83" t="s">
        <v>159</v>
      </c>
      <c r="H16" s="83" t="s">
        <v>160</v>
      </c>
      <c r="I16" s="83" t="s">
        <v>161</v>
      </c>
      <c r="J16" s="83" t="s">
        <v>162</v>
      </c>
      <c r="K16" s="83" t="s">
        <v>11</v>
      </c>
      <c r="L16" s="83" t="s">
        <v>10</v>
      </c>
      <c r="M16" s="83" t="s">
        <v>143</v>
      </c>
      <c r="N16" s="83" t="s">
        <v>266</v>
      </c>
      <c r="O16" s="83" t="s">
        <v>221</v>
      </c>
      <c r="P16" s="83" t="s">
        <v>222</v>
      </c>
      <c r="Q16" s="83" t="s">
        <v>223</v>
      </c>
      <c r="R16" s="83" t="s">
        <v>224</v>
      </c>
      <c r="S16" s="83" t="s">
        <v>225</v>
      </c>
      <c r="T16" s="350"/>
    </row>
    <row r="17" spans="1:20" ht="12.75">
      <c r="A17" s="291" t="s">
        <v>289</v>
      </c>
      <c r="B17" s="233">
        <v>0</v>
      </c>
      <c r="C17" s="233">
        <v>1</v>
      </c>
      <c r="D17" s="86">
        <f>$C$4</f>
        <v>390</v>
      </c>
      <c r="E17" s="3">
        <f>'Key formula data'!$B$28</f>
        <v>96.88</v>
      </c>
      <c r="F17" s="87">
        <f>D17*0.4</f>
        <v>156</v>
      </c>
      <c r="G17" s="87">
        <f>D17*0.5</f>
        <v>195</v>
      </c>
      <c r="H17" s="87">
        <f>D17*0.6</f>
        <v>234</v>
      </c>
      <c r="I17" s="87">
        <f>D17*0.7</f>
        <v>273</v>
      </c>
      <c r="J17" s="87">
        <f>D17*0.8</f>
        <v>312</v>
      </c>
      <c r="K17" s="84">
        <v>350</v>
      </c>
      <c r="L17" s="290">
        <v>56.25</v>
      </c>
      <c r="M17" s="84">
        <f>K17-L17</f>
        <v>293.75</v>
      </c>
      <c r="N17" s="85">
        <f aca="true" t="shared" si="0" ref="N17:N33">$M17-E17</f>
        <v>196.87</v>
      </c>
      <c r="O17" s="85">
        <f aca="true" t="shared" si="1" ref="O17:O33">$M17-F17</f>
        <v>137.75</v>
      </c>
      <c r="P17" s="85">
        <f aca="true" t="shared" si="2" ref="P17:P33">$M17-G17</f>
        <v>98.75</v>
      </c>
      <c r="Q17" s="85">
        <f aca="true" t="shared" si="3" ref="Q17:Q33">$M17-H17</f>
        <v>59.75</v>
      </c>
      <c r="R17" s="85">
        <f aca="true" t="shared" si="4" ref="R17:R33">$M17-I17</f>
        <v>20.75</v>
      </c>
      <c r="S17" s="85">
        <f aca="true" t="shared" si="5" ref="S17:S33">$M17-J17</f>
        <v>-18.25</v>
      </c>
      <c r="T17" s="212">
        <f aca="true" t="shared" si="6" ref="T17:T33">M17/D17</f>
        <v>0.7532051282051282</v>
      </c>
    </row>
    <row r="18" spans="1:20" ht="12.75">
      <c r="A18" s="291" t="s">
        <v>290</v>
      </c>
      <c r="B18" s="233">
        <v>1</v>
      </c>
      <c r="C18" s="233">
        <v>1</v>
      </c>
      <c r="D18" s="86">
        <f>$C$4</f>
        <v>390</v>
      </c>
      <c r="E18" s="3">
        <f>'Key formula data'!$B$28</f>
        <v>96.88</v>
      </c>
      <c r="F18" s="87">
        <f aca="true" t="shared" si="7" ref="F18:F33">D18*0.4</f>
        <v>156</v>
      </c>
      <c r="G18" s="3">
        <f aca="true" t="shared" si="8" ref="G18:G33">D18*0.5</f>
        <v>195</v>
      </c>
      <c r="H18" s="3">
        <f aca="true" t="shared" si="9" ref="H18:H33">D18*0.6</f>
        <v>234</v>
      </c>
      <c r="I18" s="3">
        <f aca="true" t="shared" si="10" ref="I18:I33">D18*0.7</f>
        <v>273</v>
      </c>
      <c r="J18" s="3">
        <f aca="true" t="shared" si="11" ref="J18:J33">D18*0.8</f>
        <v>312</v>
      </c>
      <c r="K18" s="84">
        <v>350</v>
      </c>
      <c r="L18" s="290">
        <v>71</v>
      </c>
      <c r="M18" s="84">
        <f>K18-L18</f>
        <v>279</v>
      </c>
      <c r="N18" s="85">
        <f t="shared" si="0"/>
        <v>182.12</v>
      </c>
      <c r="O18" s="85">
        <f t="shared" si="1"/>
        <v>123</v>
      </c>
      <c r="P18" s="85">
        <f t="shared" si="2"/>
        <v>84</v>
      </c>
      <c r="Q18" s="85">
        <f t="shared" si="3"/>
        <v>45</v>
      </c>
      <c r="R18" s="85">
        <f t="shared" si="4"/>
        <v>6</v>
      </c>
      <c r="S18" s="85">
        <f t="shared" si="5"/>
        <v>-33</v>
      </c>
      <c r="T18" s="212">
        <f t="shared" si="6"/>
        <v>0.7153846153846154</v>
      </c>
    </row>
    <row r="19" spans="1:20" ht="12.75">
      <c r="A19" s="291" t="s">
        <v>144</v>
      </c>
      <c r="B19" s="233">
        <v>1</v>
      </c>
      <c r="C19" s="233">
        <v>2</v>
      </c>
      <c r="D19" s="86">
        <f>$C$4</f>
        <v>390</v>
      </c>
      <c r="E19" s="3">
        <f>'Key formula data'!$B$28</f>
        <v>96.88</v>
      </c>
      <c r="F19" s="87">
        <f t="shared" si="7"/>
        <v>156</v>
      </c>
      <c r="G19" s="3">
        <f t="shared" si="8"/>
        <v>195</v>
      </c>
      <c r="H19" s="3">
        <f t="shared" si="9"/>
        <v>234</v>
      </c>
      <c r="I19" s="3">
        <f t="shared" si="10"/>
        <v>273</v>
      </c>
      <c r="J19" s="3">
        <f t="shared" si="11"/>
        <v>312</v>
      </c>
      <c r="K19" s="84">
        <v>500</v>
      </c>
      <c r="L19" s="290">
        <v>111.45</v>
      </c>
      <c r="M19" s="84">
        <f aca="true" t="shared" si="12" ref="M19:M33">K19-L19</f>
        <v>388.55</v>
      </c>
      <c r="N19" s="85">
        <f t="shared" si="0"/>
        <v>291.67</v>
      </c>
      <c r="O19" s="85">
        <f t="shared" si="1"/>
        <v>232.55</v>
      </c>
      <c r="P19" s="85">
        <f t="shared" si="2"/>
        <v>193.55</v>
      </c>
      <c r="Q19" s="85">
        <f t="shared" si="3"/>
        <v>154.55</v>
      </c>
      <c r="R19" s="85">
        <f t="shared" si="4"/>
        <v>115.55000000000001</v>
      </c>
      <c r="S19" s="85">
        <f t="shared" si="5"/>
        <v>76.55000000000001</v>
      </c>
      <c r="T19" s="212">
        <f t="shared" si="6"/>
        <v>0.9962820512820513</v>
      </c>
    </row>
    <row r="20" spans="1:20" ht="12.75">
      <c r="A20" s="291" t="s">
        <v>145</v>
      </c>
      <c r="B20" s="233">
        <v>2</v>
      </c>
      <c r="C20" s="233">
        <v>3</v>
      </c>
      <c r="D20" s="3">
        <f>$C$5</f>
        <v>515</v>
      </c>
      <c r="E20" s="3">
        <f>'Key formula data'!$C$28</f>
        <v>110.76</v>
      </c>
      <c r="F20" s="87">
        <f t="shared" si="7"/>
        <v>206</v>
      </c>
      <c r="G20" s="3">
        <f t="shared" si="8"/>
        <v>257.5</v>
      </c>
      <c r="H20" s="3">
        <f t="shared" si="9"/>
        <v>309</v>
      </c>
      <c r="I20" s="3">
        <f t="shared" si="10"/>
        <v>360.5</v>
      </c>
      <c r="J20" s="3">
        <f t="shared" si="11"/>
        <v>412</v>
      </c>
      <c r="K20" s="84">
        <v>500</v>
      </c>
      <c r="L20" s="290">
        <v>193.96</v>
      </c>
      <c r="M20" s="84">
        <f t="shared" si="12"/>
        <v>306.03999999999996</v>
      </c>
      <c r="N20" s="85">
        <f t="shared" si="0"/>
        <v>195.27999999999997</v>
      </c>
      <c r="O20" s="85">
        <f t="shared" si="1"/>
        <v>100.03999999999996</v>
      </c>
      <c r="P20" s="85">
        <f t="shared" si="2"/>
        <v>48.539999999999964</v>
      </c>
      <c r="Q20" s="85">
        <f t="shared" si="3"/>
        <v>-2.9600000000000364</v>
      </c>
      <c r="R20" s="85">
        <f t="shared" si="4"/>
        <v>-54.460000000000036</v>
      </c>
      <c r="S20" s="85">
        <f t="shared" si="5"/>
        <v>-105.96000000000004</v>
      </c>
      <c r="T20" s="212">
        <f t="shared" si="6"/>
        <v>0.5942524271844659</v>
      </c>
    </row>
    <row r="21" spans="1:20" ht="12.75">
      <c r="A21" s="291" t="s">
        <v>146</v>
      </c>
      <c r="B21" s="233">
        <v>2</v>
      </c>
      <c r="C21" s="233">
        <v>4</v>
      </c>
      <c r="D21" s="3">
        <f>$C$5</f>
        <v>515</v>
      </c>
      <c r="E21" s="3">
        <f>'Key formula data'!$C$28</f>
        <v>110.76</v>
      </c>
      <c r="F21" s="87">
        <f t="shared" si="7"/>
        <v>206</v>
      </c>
      <c r="G21" s="3">
        <f t="shared" si="8"/>
        <v>257.5</v>
      </c>
      <c r="H21" s="3">
        <f t="shared" si="9"/>
        <v>309</v>
      </c>
      <c r="I21" s="3">
        <f t="shared" si="10"/>
        <v>360.5</v>
      </c>
      <c r="J21" s="3">
        <f t="shared" si="11"/>
        <v>412</v>
      </c>
      <c r="K21" s="84">
        <v>500</v>
      </c>
      <c r="L21" s="290">
        <v>259.09</v>
      </c>
      <c r="M21" s="84">
        <f t="shared" si="12"/>
        <v>240.91000000000003</v>
      </c>
      <c r="N21" s="85">
        <f t="shared" si="0"/>
        <v>130.15000000000003</v>
      </c>
      <c r="O21" s="85">
        <f t="shared" si="1"/>
        <v>34.910000000000025</v>
      </c>
      <c r="P21" s="85">
        <f t="shared" si="2"/>
        <v>-16.589999999999975</v>
      </c>
      <c r="Q21" s="85">
        <f t="shared" si="3"/>
        <v>-68.08999999999997</v>
      </c>
      <c r="R21" s="85">
        <f t="shared" si="4"/>
        <v>-119.58999999999997</v>
      </c>
      <c r="S21" s="85">
        <f t="shared" si="5"/>
        <v>-171.08999999999997</v>
      </c>
      <c r="T21" s="212">
        <f t="shared" si="6"/>
        <v>0.4677864077669903</v>
      </c>
    </row>
    <row r="22" spans="1:20" ht="12.75">
      <c r="A22" s="74" t="s">
        <v>147</v>
      </c>
      <c r="B22" s="2">
        <v>3</v>
      </c>
      <c r="C22" s="2">
        <v>5</v>
      </c>
      <c r="D22" s="3">
        <f>$C$6</f>
        <v>695</v>
      </c>
      <c r="E22" s="3">
        <f>'Key formula data'!$D$28</f>
        <v>124.18</v>
      </c>
      <c r="F22" s="87">
        <f t="shared" si="7"/>
        <v>278</v>
      </c>
      <c r="G22" s="3">
        <f t="shared" si="8"/>
        <v>347.5</v>
      </c>
      <c r="H22" s="3">
        <f t="shared" si="9"/>
        <v>417</v>
      </c>
      <c r="I22" s="3">
        <f t="shared" si="10"/>
        <v>486.49999999999994</v>
      </c>
      <c r="J22" s="3">
        <f t="shared" si="11"/>
        <v>556</v>
      </c>
      <c r="K22" s="84">
        <v>500</v>
      </c>
      <c r="L22" s="290">
        <v>324.22</v>
      </c>
      <c r="M22" s="84">
        <f t="shared" si="12"/>
        <v>175.77999999999997</v>
      </c>
      <c r="N22" s="85">
        <f t="shared" si="0"/>
        <v>51.599999999999966</v>
      </c>
      <c r="O22" s="85">
        <f t="shared" si="1"/>
        <v>-102.22000000000003</v>
      </c>
      <c r="P22" s="85">
        <f t="shared" si="2"/>
        <v>-171.72000000000003</v>
      </c>
      <c r="Q22" s="85">
        <f t="shared" si="3"/>
        <v>-241.22000000000003</v>
      </c>
      <c r="R22" s="85">
        <f t="shared" si="4"/>
        <v>-310.71999999999997</v>
      </c>
      <c r="S22" s="85">
        <f t="shared" si="5"/>
        <v>-380.22</v>
      </c>
      <c r="T22" s="212">
        <f t="shared" si="6"/>
        <v>0.2529208633093525</v>
      </c>
    </row>
    <row r="23" spans="1:20" ht="12.75">
      <c r="A23" s="74" t="s">
        <v>148</v>
      </c>
      <c r="B23" s="2">
        <v>3</v>
      </c>
      <c r="C23" s="2">
        <v>6</v>
      </c>
      <c r="D23" s="3">
        <f>$C$6</f>
        <v>695</v>
      </c>
      <c r="E23" s="3">
        <f>'Key formula data'!$D$28</f>
        <v>124.18</v>
      </c>
      <c r="F23" s="87">
        <f t="shared" si="7"/>
        <v>278</v>
      </c>
      <c r="G23" s="3">
        <f t="shared" si="8"/>
        <v>347.5</v>
      </c>
      <c r="H23" s="3">
        <f t="shared" si="9"/>
        <v>417</v>
      </c>
      <c r="I23" s="3">
        <f t="shared" si="10"/>
        <v>486.49999999999994</v>
      </c>
      <c r="J23" s="3">
        <f t="shared" si="11"/>
        <v>556</v>
      </c>
      <c r="K23" s="84">
        <v>500</v>
      </c>
      <c r="L23" s="290">
        <v>389.35</v>
      </c>
      <c r="M23" s="84">
        <f t="shared" si="12"/>
        <v>110.64999999999998</v>
      </c>
      <c r="N23" s="85">
        <f t="shared" si="0"/>
        <v>-13.53000000000003</v>
      </c>
      <c r="O23" s="85">
        <f t="shared" si="1"/>
        <v>-167.35000000000002</v>
      </c>
      <c r="P23" s="85">
        <f t="shared" si="2"/>
        <v>-236.85000000000002</v>
      </c>
      <c r="Q23" s="85">
        <f t="shared" si="3"/>
        <v>-306.35</v>
      </c>
      <c r="R23" s="85">
        <f t="shared" si="4"/>
        <v>-375.84999999999997</v>
      </c>
      <c r="S23" s="85">
        <f t="shared" si="5"/>
        <v>-445.35</v>
      </c>
      <c r="T23" s="212">
        <f t="shared" si="6"/>
        <v>0.15920863309352515</v>
      </c>
    </row>
    <row r="24" spans="1:20" ht="12.75">
      <c r="A24" s="74" t="s">
        <v>149</v>
      </c>
      <c r="B24" s="2">
        <v>4</v>
      </c>
      <c r="C24" s="2">
        <v>7</v>
      </c>
      <c r="D24" s="3">
        <f>$C$7</f>
        <v>600</v>
      </c>
      <c r="E24" s="3">
        <f>'Key formula data'!$E$28</f>
        <v>139.69</v>
      </c>
      <c r="F24" s="87">
        <f t="shared" si="7"/>
        <v>240</v>
      </c>
      <c r="G24" s="3">
        <f t="shared" si="8"/>
        <v>300</v>
      </c>
      <c r="H24" s="3">
        <f t="shared" si="9"/>
        <v>360</v>
      </c>
      <c r="I24" s="3">
        <f t="shared" si="10"/>
        <v>420</v>
      </c>
      <c r="J24" s="3">
        <f t="shared" si="11"/>
        <v>480</v>
      </c>
      <c r="K24" s="84">
        <v>500</v>
      </c>
      <c r="L24" s="290">
        <v>454.48</v>
      </c>
      <c r="M24" s="84">
        <f t="shared" si="12"/>
        <v>45.51999999999998</v>
      </c>
      <c r="N24" s="85">
        <f t="shared" si="0"/>
        <v>-94.17000000000002</v>
      </c>
      <c r="O24" s="85">
        <f t="shared" si="1"/>
        <v>-194.48000000000002</v>
      </c>
      <c r="P24" s="85">
        <f t="shared" si="2"/>
        <v>-254.48000000000002</v>
      </c>
      <c r="Q24" s="85">
        <f t="shared" si="3"/>
        <v>-314.48</v>
      </c>
      <c r="R24" s="85">
        <f t="shared" si="4"/>
        <v>-374.48</v>
      </c>
      <c r="S24" s="85">
        <f t="shared" si="5"/>
        <v>-434.48</v>
      </c>
      <c r="T24" s="212">
        <f t="shared" si="6"/>
        <v>0.07586666666666664</v>
      </c>
    </row>
    <row r="25" spans="1:20" ht="12.75">
      <c r="A25" s="74" t="s">
        <v>150</v>
      </c>
      <c r="B25" s="2">
        <v>4</v>
      </c>
      <c r="C25" s="2">
        <v>8</v>
      </c>
      <c r="D25" s="3">
        <f>$C$7</f>
        <v>600</v>
      </c>
      <c r="E25" s="3">
        <f>'Key formula data'!$E$28</f>
        <v>139.69</v>
      </c>
      <c r="F25" s="87">
        <f t="shared" si="7"/>
        <v>240</v>
      </c>
      <c r="G25" s="3">
        <f t="shared" si="8"/>
        <v>300</v>
      </c>
      <c r="H25" s="3">
        <f t="shared" si="9"/>
        <v>360</v>
      </c>
      <c r="I25" s="3">
        <f t="shared" si="10"/>
        <v>420</v>
      </c>
      <c r="J25" s="3">
        <f t="shared" si="11"/>
        <v>480</v>
      </c>
      <c r="K25" s="84">
        <v>500</v>
      </c>
      <c r="L25" s="290">
        <v>519.62</v>
      </c>
      <c r="M25" s="84">
        <f t="shared" si="12"/>
        <v>-19.620000000000005</v>
      </c>
      <c r="N25" s="85">
        <f t="shared" si="0"/>
        <v>-159.31</v>
      </c>
      <c r="O25" s="85">
        <f t="shared" si="1"/>
        <v>-259.62</v>
      </c>
      <c r="P25" s="85">
        <f t="shared" si="2"/>
        <v>-319.62</v>
      </c>
      <c r="Q25" s="85">
        <f t="shared" si="3"/>
        <v>-379.62</v>
      </c>
      <c r="R25" s="85">
        <f t="shared" si="4"/>
        <v>-439.62</v>
      </c>
      <c r="S25" s="85">
        <f t="shared" si="5"/>
        <v>-499.62</v>
      </c>
      <c r="T25" s="212">
        <f t="shared" si="6"/>
        <v>-0.03270000000000001</v>
      </c>
    </row>
    <row r="26" spans="1:20" ht="12.75">
      <c r="A26" s="74" t="s">
        <v>151</v>
      </c>
      <c r="B26" s="2">
        <v>2</v>
      </c>
      <c r="C26" s="2">
        <v>3</v>
      </c>
      <c r="D26" s="3">
        <f>$C$5</f>
        <v>515</v>
      </c>
      <c r="E26" s="3">
        <f>'Key formula data'!$C$28</f>
        <v>110.76</v>
      </c>
      <c r="F26" s="87">
        <f t="shared" si="7"/>
        <v>206</v>
      </c>
      <c r="G26" s="3">
        <f t="shared" si="8"/>
        <v>257.5</v>
      </c>
      <c r="H26" s="3">
        <f t="shared" si="9"/>
        <v>309</v>
      </c>
      <c r="I26" s="3">
        <f t="shared" si="10"/>
        <v>360.5</v>
      </c>
      <c r="J26" s="3">
        <f t="shared" si="11"/>
        <v>412</v>
      </c>
      <c r="K26" s="84">
        <v>500</v>
      </c>
      <c r="L26" s="290">
        <v>153.51</v>
      </c>
      <c r="M26" s="84">
        <f t="shared" si="12"/>
        <v>346.49</v>
      </c>
      <c r="N26" s="85">
        <f t="shared" si="0"/>
        <v>235.73000000000002</v>
      </c>
      <c r="O26" s="85">
        <f t="shared" si="1"/>
        <v>140.49</v>
      </c>
      <c r="P26" s="85">
        <f t="shared" si="2"/>
        <v>88.99000000000001</v>
      </c>
      <c r="Q26" s="85">
        <f t="shared" si="3"/>
        <v>37.49000000000001</v>
      </c>
      <c r="R26" s="85">
        <f t="shared" si="4"/>
        <v>-14.009999999999991</v>
      </c>
      <c r="S26" s="85">
        <f t="shared" si="5"/>
        <v>-65.50999999999999</v>
      </c>
      <c r="T26" s="212">
        <f t="shared" si="6"/>
        <v>0.6727961165048544</v>
      </c>
    </row>
    <row r="27" spans="1:20" ht="12.75">
      <c r="A27" s="74" t="s">
        <v>152</v>
      </c>
      <c r="B27" s="2">
        <v>2</v>
      </c>
      <c r="C27" s="2">
        <v>3</v>
      </c>
      <c r="D27" s="3">
        <f>$C$5</f>
        <v>515</v>
      </c>
      <c r="E27" s="3">
        <f>'Key formula data'!$C$28</f>
        <v>110.76</v>
      </c>
      <c r="F27" s="87">
        <f t="shared" si="7"/>
        <v>206</v>
      </c>
      <c r="G27" s="3">
        <f t="shared" si="8"/>
        <v>257.5</v>
      </c>
      <c r="H27" s="3">
        <f t="shared" si="9"/>
        <v>309</v>
      </c>
      <c r="I27" s="3">
        <f t="shared" si="10"/>
        <v>360.5</v>
      </c>
      <c r="J27" s="3">
        <f t="shared" si="11"/>
        <v>412</v>
      </c>
      <c r="K27" s="84">
        <v>500</v>
      </c>
      <c r="L27" s="290">
        <v>218.64</v>
      </c>
      <c r="M27" s="84">
        <f t="shared" si="12"/>
        <v>281.36</v>
      </c>
      <c r="N27" s="85">
        <f t="shared" si="0"/>
        <v>170.60000000000002</v>
      </c>
      <c r="O27" s="85">
        <f t="shared" si="1"/>
        <v>75.36000000000001</v>
      </c>
      <c r="P27" s="85">
        <f t="shared" si="2"/>
        <v>23.860000000000014</v>
      </c>
      <c r="Q27" s="85">
        <f t="shared" si="3"/>
        <v>-27.639999999999986</v>
      </c>
      <c r="R27" s="85">
        <f t="shared" si="4"/>
        <v>-79.13999999999999</v>
      </c>
      <c r="S27" s="85">
        <f t="shared" si="5"/>
        <v>-130.64</v>
      </c>
      <c r="T27" s="212">
        <f t="shared" si="6"/>
        <v>0.5463300970873787</v>
      </c>
    </row>
    <row r="28" spans="1:20" ht="12.75">
      <c r="A28" s="74" t="s">
        <v>153</v>
      </c>
      <c r="B28" s="2">
        <v>3</v>
      </c>
      <c r="C28" s="2">
        <v>4</v>
      </c>
      <c r="D28" s="3">
        <f>$C$6</f>
        <v>695</v>
      </c>
      <c r="E28" s="3">
        <f>'Key formula data'!$D$28</f>
        <v>124.18</v>
      </c>
      <c r="F28" s="87">
        <f t="shared" si="7"/>
        <v>278</v>
      </c>
      <c r="G28" s="3">
        <f t="shared" si="8"/>
        <v>347.5</v>
      </c>
      <c r="H28" s="3">
        <f t="shared" si="9"/>
        <v>417</v>
      </c>
      <c r="I28" s="3">
        <f t="shared" si="10"/>
        <v>486.49999999999994</v>
      </c>
      <c r="J28" s="3">
        <f t="shared" si="11"/>
        <v>556</v>
      </c>
      <c r="K28" s="84">
        <v>500</v>
      </c>
      <c r="L28" s="290">
        <v>283.77</v>
      </c>
      <c r="M28" s="84">
        <f t="shared" si="12"/>
        <v>216.23000000000002</v>
      </c>
      <c r="N28" s="85">
        <f t="shared" si="0"/>
        <v>92.05000000000001</v>
      </c>
      <c r="O28" s="85">
        <f t="shared" si="1"/>
        <v>-61.76999999999998</v>
      </c>
      <c r="P28" s="85">
        <f t="shared" si="2"/>
        <v>-131.26999999999998</v>
      </c>
      <c r="Q28" s="85">
        <f t="shared" si="3"/>
        <v>-200.76999999999998</v>
      </c>
      <c r="R28" s="85">
        <f t="shared" si="4"/>
        <v>-270.2699999999999</v>
      </c>
      <c r="S28" s="85">
        <f t="shared" si="5"/>
        <v>-339.77</v>
      </c>
      <c r="T28" s="212">
        <f t="shared" si="6"/>
        <v>0.3111223021582734</v>
      </c>
    </row>
    <row r="29" spans="1:20" ht="12.75">
      <c r="A29" s="74" t="s">
        <v>154</v>
      </c>
      <c r="B29" s="2">
        <v>3</v>
      </c>
      <c r="C29" s="2">
        <v>5</v>
      </c>
      <c r="D29" s="3">
        <f>$C$6</f>
        <v>695</v>
      </c>
      <c r="E29" s="3">
        <f>'Key formula data'!$D$28</f>
        <v>124.18</v>
      </c>
      <c r="F29" s="87">
        <f t="shared" si="7"/>
        <v>278</v>
      </c>
      <c r="G29" s="3">
        <f t="shared" si="8"/>
        <v>347.5</v>
      </c>
      <c r="H29" s="3">
        <f t="shared" si="9"/>
        <v>417</v>
      </c>
      <c r="I29" s="3">
        <f t="shared" si="10"/>
        <v>486.49999999999994</v>
      </c>
      <c r="J29" s="3">
        <f t="shared" si="11"/>
        <v>556</v>
      </c>
      <c r="K29" s="84">
        <v>500</v>
      </c>
      <c r="L29" s="290">
        <v>348.9</v>
      </c>
      <c r="M29" s="84">
        <f t="shared" si="12"/>
        <v>151.10000000000002</v>
      </c>
      <c r="N29" s="85">
        <f t="shared" si="0"/>
        <v>26.920000000000016</v>
      </c>
      <c r="O29" s="85">
        <f t="shared" si="1"/>
        <v>-126.89999999999998</v>
      </c>
      <c r="P29" s="85">
        <f t="shared" si="2"/>
        <v>-196.39999999999998</v>
      </c>
      <c r="Q29" s="85">
        <f t="shared" si="3"/>
        <v>-265.9</v>
      </c>
      <c r="R29" s="85">
        <f t="shared" si="4"/>
        <v>-335.3999999999999</v>
      </c>
      <c r="S29" s="85">
        <f t="shared" si="5"/>
        <v>-404.9</v>
      </c>
      <c r="T29" s="212">
        <f t="shared" si="6"/>
        <v>0.21741007194244608</v>
      </c>
    </row>
    <row r="30" spans="1:20" ht="12.75">
      <c r="A30" s="74" t="s">
        <v>155</v>
      </c>
      <c r="B30" s="2">
        <v>4</v>
      </c>
      <c r="C30" s="2">
        <v>6</v>
      </c>
      <c r="D30" s="3">
        <f>$C$7</f>
        <v>600</v>
      </c>
      <c r="E30" s="3">
        <f>'Key formula data'!$E$28</f>
        <v>139.69</v>
      </c>
      <c r="F30" s="87">
        <f t="shared" si="7"/>
        <v>240</v>
      </c>
      <c r="G30" s="3">
        <f t="shared" si="8"/>
        <v>300</v>
      </c>
      <c r="H30" s="3">
        <f t="shared" si="9"/>
        <v>360</v>
      </c>
      <c r="I30" s="3">
        <f t="shared" si="10"/>
        <v>420</v>
      </c>
      <c r="J30" s="3">
        <f t="shared" si="11"/>
        <v>480</v>
      </c>
      <c r="K30" s="84">
        <v>500</v>
      </c>
      <c r="L30" s="290">
        <v>414.03</v>
      </c>
      <c r="M30" s="84">
        <f t="shared" si="12"/>
        <v>85.97000000000003</v>
      </c>
      <c r="N30" s="85">
        <f t="shared" si="0"/>
        <v>-53.71999999999997</v>
      </c>
      <c r="O30" s="85">
        <f t="shared" si="1"/>
        <v>-154.02999999999997</v>
      </c>
      <c r="P30" s="85">
        <f t="shared" si="2"/>
        <v>-214.02999999999997</v>
      </c>
      <c r="Q30" s="85">
        <f t="shared" si="3"/>
        <v>-274.03</v>
      </c>
      <c r="R30" s="85">
        <f t="shared" si="4"/>
        <v>-334.03</v>
      </c>
      <c r="S30" s="85">
        <f t="shared" si="5"/>
        <v>-394.03</v>
      </c>
      <c r="T30" s="212">
        <f t="shared" si="6"/>
        <v>0.14328333333333337</v>
      </c>
    </row>
    <row r="31" spans="1:20" ht="12.75">
      <c r="A31" s="74" t="s">
        <v>156</v>
      </c>
      <c r="B31" s="2">
        <v>4</v>
      </c>
      <c r="C31" s="2">
        <v>7</v>
      </c>
      <c r="D31" s="3">
        <f>$C$7</f>
        <v>600</v>
      </c>
      <c r="E31" s="3">
        <f>'Key formula data'!$E$28</f>
        <v>139.69</v>
      </c>
      <c r="F31" s="87">
        <f t="shared" si="7"/>
        <v>240</v>
      </c>
      <c r="G31" s="3">
        <f t="shared" si="8"/>
        <v>300</v>
      </c>
      <c r="H31" s="3">
        <f t="shared" si="9"/>
        <v>360</v>
      </c>
      <c r="I31" s="3">
        <f t="shared" si="10"/>
        <v>420</v>
      </c>
      <c r="J31" s="3">
        <f t="shared" si="11"/>
        <v>480</v>
      </c>
      <c r="K31" s="84">
        <v>500</v>
      </c>
      <c r="L31" s="290">
        <v>479.17</v>
      </c>
      <c r="M31" s="84">
        <f t="shared" si="12"/>
        <v>20.829999999999984</v>
      </c>
      <c r="N31" s="85">
        <f t="shared" si="0"/>
        <v>-118.86000000000001</v>
      </c>
      <c r="O31" s="85">
        <f t="shared" si="1"/>
        <v>-219.17000000000002</v>
      </c>
      <c r="P31" s="85">
        <f t="shared" si="2"/>
        <v>-279.17</v>
      </c>
      <c r="Q31" s="85">
        <f t="shared" si="3"/>
        <v>-339.17</v>
      </c>
      <c r="R31" s="85">
        <f t="shared" si="4"/>
        <v>-399.17</v>
      </c>
      <c r="S31" s="85">
        <f t="shared" si="5"/>
        <v>-459.17</v>
      </c>
      <c r="T31" s="212">
        <f t="shared" si="6"/>
        <v>0.03471666666666664</v>
      </c>
    </row>
    <row r="32" spans="1:20" ht="12.75">
      <c r="A32" s="74" t="s">
        <v>157</v>
      </c>
      <c r="B32" s="2">
        <v>1</v>
      </c>
      <c r="C32" s="2">
        <v>2</v>
      </c>
      <c r="D32" s="3">
        <f>$C$4</f>
        <v>390</v>
      </c>
      <c r="E32" s="3">
        <f>'Key formula data'!$B$28</f>
        <v>96.88</v>
      </c>
      <c r="F32" s="87">
        <f t="shared" si="7"/>
        <v>156</v>
      </c>
      <c r="G32" s="3">
        <f t="shared" si="8"/>
        <v>195</v>
      </c>
      <c r="H32" s="3">
        <f t="shared" si="9"/>
        <v>234</v>
      </c>
      <c r="I32" s="3">
        <f t="shared" si="10"/>
        <v>273</v>
      </c>
      <c r="J32" s="3">
        <f t="shared" si="11"/>
        <v>312</v>
      </c>
      <c r="K32" s="84">
        <v>500</v>
      </c>
      <c r="L32" s="290">
        <v>56.25</v>
      </c>
      <c r="M32" s="84">
        <f t="shared" si="12"/>
        <v>443.75</v>
      </c>
      <c r="N32" s="85">
        <f t="shared" si="0"/>
        <v>346.87</v>
      </c>
      <c r="O32" s="85">
        <f t="shared" si="1"/>
        <v>287.75</v>
      </c>
      <c r="P32" s="85">
        <f t="shared" si="2"/>
        <v>248.75</v>
      </c>
      <c r="Q32" s="85">
        <f t="shared" si="3"/>
        <v>209.75</v>
      </c>
      <c r="R32" s="85">
        <f t="shared" si="4"/>
        <v>170.75</v>
      </c>
      <c r="S32" s="85">
        <f t="shared" si="5"/>
        <v>131.75</v>
      </c>
      <c r="T32" s="212">
        <f t="shared" si="6"/>
        <v>1.1378205128205128</v>
      </c>
    </row>
    <row r="33" spans="1:20" ht="12.75">
      <c r="A33" s="74" t="s">
        <v>158</v>
      </c>
      <c r="B33" s="2">
        <v>1</v>
      </c>
      <c r="C33" s="2">
        <v>2</v>
      </c>
      <c r="D33" s="3">
        <f>$C$4</f>
        <v>390</v>
      </c>
      <c r="E33" s="3">
        <f>'Key formula data'!$B$28</f>
        <v>96.88</v>
      </c>
      <c r="F33" s="87">
        <f t="shared" si="7"/>
        <v>156</v>
      </c>
      <c r="G33" s="3">
        <f t="shared" si="8"/>
        <v>195</v>
      </c>
      <c r="H33" s="3">
        <f t="shared" si="9"/>
        <v>234</v>
      </c>
      <c r="I33" s="3">
        <f t="shared" si="10"/>
        <v>273</v>
      </c>
      <c r="J33" s="3">
        <f t="shared" si="11"/>
        <v>312</v>
      </c>
      <c r="K33" s="84">
        <v>500</v>
      </c>
      <c r="L33" s="290">
        <v>71</v>
      </c>
      <c r="M33" s="84">
        <f t="shared" si="12"/>
        <v>429</v>
      </c>
      <c r="N33" s="85">
        <f t="shared" si="0"/>
        <v>332.12</v>
      </c>
      <c r="O33" s="85">
        <f t="shared" si="1"/>
        <v>273</v>
      </c>
      <c r="P33" s="85">
        <f t="shared" si="2"/>
        <v>234</v>
      </c>
      <c r="Q33" s="85">
        <f t="shared" si="3"/>
        <v>195</v>
      </c>
      <c r="R33" s="85">
        <f t="shared" si="4"/>
        <v>156</v>
      </c>
      <c r="S33" s="85">
        <f t="shared" si="5"/>
        <v>117</v>
      </c>
      <c r="T33" s="212">
        <f t="shared" si="6"/>
        <v>1.1</v>
      </c>
    </row>
    <row r="34" spans="1:20" ht="12.75">
      <c r="A34" s="213"/>
      <c r="B34" s="64"/>
      <c r="C34" s="64"/>
      <c r="D34" s="64"/>
      <c r="E34" s="64"/>
      <c r="F34" s="64"/>
      <c r="G34" s="64"/>
      <c r="H34" s="64"/>
      <c r="I34" s="64"/>
      <c r="J34" s="64"/>
      <c r="K34" s="64"/>
      <c r="L34" s="64"/>
      <c r="M34" s="64"/>
      <c r="N34" s="64"/>
      <c r="O34" s="64"/>
      <c r="P34" s="64"/>
      <c r="Q34" s="64"/>
      <c r="R34" s="64"/>
      <c r="S34" s="64"/>
      <c r="T34" s="80"/>
    </row>
    <row r="35" spans="1:20" ht="67.5" customHeight="1">
      <c r="A35" s="296" t="s">
        <v>38</v>
      </c>
      <c r="B35" s="327" t="s">
        <v>164</v>
      </c>
      <c r="C35" s="327"/>
      <c r="D35" s="327" t="s">
        <v>174</v>
      </c>
      <c r="E35" s="327"/>
      <c r="F35" s="327"/>
      <c r="G35" s="327"/>
      <c r="H35" s="327"/>
      <c r="I35" s="327"/>
      <c r="J35" s="327"/>
      <c r="K35" s="327" t="s">
        <v>168</v>
      </c>
      <c r="L35" s="327"/>
      <c r="M35" s="327"/>
      <c r="N35" s="351" t="s">
        <v>220</v>
      </c>
      <c r="O35" s="352"/>
      <c r="P35" s="352"/>
      <c r="Q35" s="352"/>
      <c r="R35" s="352"/>
      <c r="S35" s="353"/>
      <c r="T35" s="349" t="s">
        <v>226</v>
      </c>
    </row>
    <row r="36" spans="1:20" ht="91.5" customHeight="1">
      <c r="A36" s="183"/>
      <c r="B36" s="83" t="s">
        <v>165</v>
      </c>
      <c r="C36" s="83" t="s">
        <v>166</v>
      </c>
      <c r="D36" s="83" t="s">
        <v>167</v>
      </c>
      <c r="E36" s="83" t="s">
        <v>163</v>
      </c>
      <c r="F36" s="83" t="s">
        <v>170</v>
      </c>
      <c r="G36" s="83" t="s">
        <v>159</v>
      </c>
      <c r="H36" s="83" t="s">
        <v>160</v>
      </c>
      <c r="I36" s="83" t="s">
        <v>161</v>
      </c>
      <c r="J36" s="83" t="s">
        <v>162</v>
      </c>
      <c r="K36" s="83" t="s">
        <v>11</v>
      </c>
      <c r="L36" s="83" t="s">
        <v>10</v>
      </c>
      <c r="M36" s="83" t="s">
        <v>143</v>
      </c>
      <c r="N36" s="83" t="s">
        <v>266</v>
      </c>
      <c r="O36" s="83" t="s">
        <v>221</v>
      </c>
      <c r="P36" s="83" t="s">
        <v>222</v>
      </c>
      <c r="Q36" s="83" t="s">
        <v>223</v>
      </c>
      <c r="R36" s="83" t="s">
        <v>224</v>
      </c>
      <c r="S36" s="83" t="s">
        <v>225</v>
      </c>
      <c r="T36" s="350"/>
    </row>
    <row r="37" spans="1:20" ht="12.75">
      <c r="A37" s="291" t="s">
        <v>289</v>
      </c>
      <c r="B37" s="233">
        <v>0</v>
      </c>
      <c r="C37" s="62">
        <v>1</v>
      </c>
      <c r="D37" s="3">
        <f>'Key formula data'!$B$8</f>
        <v>321.9104203001322</v>
      </c>
      <c r="E37" s="3">
        <f>'Key formula data'!$B$28</f>
        <v>96.88</v>
      </c>
      <c r="F37" s="87">
        <f>D37*0.4</f>
        <v>128.7641681200529</v>
      </c>
      <c r="G37" s="87">
        <f>D37*0.5</f>
        <v>160.9552101500661</v>
      </c>
      <c r="H37" s="87">
        <f>D37*0.6</f>
        <v>193.14625218007933</v>
      </c>
      <c r="I37" s="87">
        <f>D37*0.7</f>
        <v>225.33729421009252</v>
      </c>
      <c r="J37" s="87">
        <f>D37*0.8</f>
        <v>257.5283362401058</v>
      </c>
      <c r="K37" s="84">
        <v>350</v>
      </c>
      <c r="L37" s="290">
        <v>56.25</v>
      </c>
      <c r="M37" s="84">
        <f>K37-L37</f>
        <v>293.75</v>
      </c>
      <c r="N37" s="85">
        <f aca="true" t="shared" si="13" ref="N37:N53">$M37-E37</f>
        <v>196.87</v>
      </c>
      <c r="O37" s="85">
        <f aca="true" t="shared" si="14" ref="O37:O53">$M37-F37</f>
        <v>164.9858318799471</v>
      </c>
      <c r="P37" s="85">
        <f aca="true" t="shared" si="15" ref="P37:P53">$M37-G37</f>
        <v>132.7947898499339</v>
      </c>
      <c r="Q37" s="85">
        <f aca="true" t="shared" si="16" ref="Q37:Q53">$M37-H37</f>
        <v>100.60374781992067</v>
      </c>
      <c r="R37" s="85">
        <f aca="true" t="shared" si="17" ref="R37:R53">$M37-I37</f>
        <v>68.41270578990748</v>
      </c>
      <c r="S37" s="85">
        <f aca="true" t="shared" si="18" ref="S37:S53">$M37-J37</f>
        <v>36.22166375989423</v>
      </c>
      <c r="T37" s="212">
        <f aca="true" t="shared" si="19" ref="T37:T53">M37/D37</f>
        <v>0.9125209420873145</v>
      </c>
    </row>
    <row r="38" spans="1:20" ht="12.75">
      <c r="A38" s="291" t="s">
        <v>290</v>
      </c>
      <c r="B38" s="233">
        <v>1</v>
      </c>
      <c r="C38" s="2">
        <v>1</v>
      </c>
      <c r="D38" s="3">
        <f>'Key formula data'!$B$8</f>
        <v>321.9104203001322</v>
      </c>
      <c r="E38" s="3">
        <f>'Key formula data'!$B$28</f>
        <v>96.88</v>
      </c>
      <c r="F38" s="87">
        <f aca="true" t="shared" si="20" ref="F38:F53">D38*0.4</f>
        <v>128.7641681200529</v>
      </c>
      <c r="G38" s="3">
        <f aca="true" t="shared" si="21" ref="G38:G53">D38*0.5</f>
        <v>160.9552101500661</v>
      </c>
      <c r="H38" s="3">
        <f aca="true" t="shared" si="22" ref="H38:H53">D38*0.6</f>
        <v>193.14625218007933</v>
      </c>
      <c r="I38" s="3">
        <f aca="true" t="shared" si="23" ref="I38:I53">D38*0.7</f>
        <v>225.33729421009252</v>
      </c>
      <c r="J38" s="3">
        <f aca="true" t="shared" si="24" ref="J38:J53">D38*0.8</f>
        <v>257.5283362401058</v>
      </c>
      <c r="K38" s="84">
        <v>350</v>
      </c>
      <c r="L38" s="290">
        <v>71</v>
      </c>
      <c r="M38" s="84">
        <f>K38-L38</f>
        <v>279</v>
      </c>
      <c r="N38" s="85">
        <f t="shared" si="13"/>
        <v>182.12</v>
      </c>
      <c r="O38" s="85">
        <f t="shared" si="14"/>
        <v>150.2358318799471</v>
      </c>
      <c r="P38" s="85">
        <f t="shared" si="15"/>
        <v>118.04478984993389</v>
      </c>
      <c r="Q38" s="85">
        <f t="shared" si="16"/>
        <v>85.85374781992067</v>
      </c>
      <c r="R38" s="85">
        <f t="shared" si="17"/>
        <v>53.66270578990748</v>
      </c>
      <c r="S38" s="85">
        <f t="shared" si="18"/>
        <v>21.471663759894227</v>
      </c>
      <c r="T38" s="212">
        <f t="shared" si="19"/>
        <v>0.8667007415910153</v>
      </c>
    </row>
    <row r="39" spans="1:20" ht="12.75">
      <c r="A39" s="74" t="s">
        <v>144</v>
      </c>
      <c r="B39" s="2">
        <v>1</v>
      </c>
      <c r="C39" s="2">
        <v>2</v>
      </c>
      <c r="D39" s="3">
        <f>'Key formula data'!$B$8</f>
        <v>321.9104203001322</v>
      </c>
      <c r="E39" s="3">
        <f>'Key formula data'!$B$28</f>
        <v>96.88</v>
      </c>
      <c r="F39" s="87">
        <f t="shared" si="20"/>
        <v>128.7641681200529</v>
      </c>
      <c r="G39" s="3">
        <f t="shared" si="21"/>
        <v>160.9552101500661</v>
      </c>
      <c r="H39" s="3">
        <f t="shared" si="22"/>
        <v>193.14625218007933</v>
      </c>
      <c r="I39" s="3">
        <f t="shared" si="23"/>
        <v>225.33729421009252</v>
      </c>
      <c r="J39" s="3">
        <f t="shared" si="24"/>
        <v>257.5283362401058</v>
      </c>
      <c r="K39" s="84">
        <v>500</v>
      </c>
      <c r="L39" s="290">
        <v>111.45</v>
      </c>
      <c r="M39" s="84">
        <f aca="true" t="shared" si="25" ref="M39:M53">K39-L39</f>
        <v>388.55</v>
      </c>
      <c r="N39" s="85">
        <f t="shared" si="13"/>
        <v>291.67</v>
      </c>
      <c r="O39" s="85">
        <f t="shared" si="14"/>
        <v>259.7858318799471</v>
      </c>
      <c r="P39" s="85">
        <f t="shared" si="15"/>
        <v>227.5947898499339</v>
      </c>
      <c r="Q39" s="85">
        <f t="shared" si="16"/>
        <v>195.40374781992068</v>
      </c>
      <c r="R39" s="85">
        <f t="shared" si="17"/>
        <v>163.2127057899075</v>
      </c>
      <c r="S39" s="85">
        <f t="shared" si="18"/>
        <v>131.02166375989424</v>
      </c>
      <c r="T39" s="212">
        <f t="shared" si="19"/>
        <v>1.2070128069720034</v>
      </c>
    </row>
    <row r="40" spans="1:20" ht="12.75">
      <c r="A40" s="74" t="s">
        <v>145</v>
      </c>
      <c r="B40" s="2">
        <v>2</v>
      </c>
      <c r="C40" s="2">
        <v>3</v>
      </c>
      <c r="D40" s="3">
        <f>'Key formula data'!$C$8</f>
        <v>420</v>
      </c>
      <c r="E40" s="3">
        <f>'Key formula data'!$C$28</f>
        <v>110.76</v>
      </c>
      <c r="F40" s="87">
        <f t="shared" si="20"/>
        <v>168</v>
      </c>
      <c r="G40" s="3">
        <f t="shared" si="21"/>
        <v>210</v>
      </c>
      <c r="H40" s="3">
        <f t="shared" si="22"/>
        <v>252</v>
      </c>
      <c r="I40" s="3">
        <f t="shared" si="23"/>
        <v>294</v>
      </c>
      <c r="J40" s="3">
        <f t="shared" si="24"/>
        <v>336</v>
      </c>
      <c r="K40" s="84">
        <v>500</v>
      </c>
      <c r="L40" s="290">
        <v>193.96</v>
      </c>
      <c r="M40" s="84">
        <f t="shared" si="25"/>
        <v>306.03999999999996</v>
      </c>
      <c r="N40" s="85">
        <f t="shared" si="13"/>
        <v>195.27999999999997</v>
      </c>
      <c r="O40" s="85">
        <f t="shared" si="14"/>
        <v>138.03999999999996</v>
      </c>
      <c r="P40" s="85">
        <f t="shared" si="15"/>
        <v>96.03999999999996</v>
      </c>
      <c r="Q40" s="85">
        <f t="shared" si="16"/>
        <v>54.039999999999964</v>
      </c>
      <c r="R40" s="85">
        <f t="shared" si="17"/>
        <v>12.039999999999964</v>
      </c>
      <c r="S40" s="85">
        <f t="shared" si="18"/>
        <v>-29.960000000000036</v>
      </c>
      <c r="T40" s="212">
        <f t="shared" si="19"/>
        <v>0.7286666666666666</v>
      </c>
    </row>
    <row r="41" spans="1:20" ht="12.75">
      <c r="A41" s="74" t="s">
        <v>146</v>
      </c>
      <c r="B41" s="2">
        <v>2</v>
      </c>
      <c r="C41" s="2">
        <v>4</v>
      </c>
      <c r="D41" s="3">
        <f>'Key formula data'!$C$8</f>
        <v>420</v>
      </c>
      <c r="E41" s="3">
        <f>'Key formula data'!$C$28</f>
        <v>110.76</v>
      </c>
      <c r="F41" s="87">
        <f t="shared" si="20"/>
        <v>168</v>
      </c>
      <c r="G41" s="3">
        <f t="shared" si="21"/>
        <v>210</v>
      </c>
      <c r="H41" s="3">
        <f t="shared" si="22"/>
        <v>252</v>
      </c>
      <c r="I41" s="3">
        <f t="shared" si="23"/>
        <v>294</v>
      </c>
      <c r="J41" s="3">
        <f t="shared" si="24"/>
        <v>336</v>
      </c>
      <c r="K41" s="84">
        <v>500</v>
      </c>
      <c r="L41" s="290">
        <v>259.09</v>
      </c>
      <c r="M41" s="84">
        <f t="shared" si="25"/>
        <v>240.91000000000003</v>
      </c>
      <c r="N41" s="85">
        <f t="shared" si="13"/>
        <v>130.15000000000003</v>
      </c>
      <c r="O41" s="85">
        <f t="shared" si="14"/>
        <v>72.91000000000003</v>
      </c>
      <c r="P41" s="85">
        <f t="shared" si="15"/>
        <v>30.910000000000025</v>
      </c>
      <c r="Q41" s="85">
        <f t="shared" si="16"/>
        <v>-11.089999999999975</v>
      </c>
      <c r="R41" s="85">
        <f t="shared" si="17"/>
        <v>-53.089999999999975</v>
      </c>
      <c r="S41" s="85">
        <f t="shared" si="18"/>
        <v>-95.08999999999997</v>
      </c>
      <c r="T41" s="212">
        <f t="shared" si="19"/>
        <v>0.5735952380952382</v>
      </c>
    </row>
    <row r="42" spans="1:20" ht="12.75">
      <c r="A42" s="74" t="s">
        <v>147</v>
      </c>
      <c r="B42" s="2">
        <v>3</v>
      </c>
      <c r="C42" s="2">
        <v>5</v>
      </c>
      <c r="D42" s="3">
        <f>'Key formula data'!$D$8</f>
        <v>500</v>
      </c>
      <c r="E42" s="3">
        <f>'Key formula data'!$D$28</f>
        <v>124.18</v>
      </c>
      <c r="F42" s="87">
        <f t="shared" si="20"/>
        <v>200</v>
      </c>
      <c r="G42" s="3">
        <f t="shared" si="21"/>
        <v>250</v>
      </c>
      <c r="H42" s="3">
        <f t="shared" si="22"/>
        <v>300</v>
      </c>
      <c r="I42" s="3">
        <f t="shared" si="23"/>
        <v>350</v>
      </c>
      <c r="J42" s="3">
        <f t="shared" si="24"/>
        <v>400</v>
      </c>
      <c r="K42" s="84">
        <v>500</v>
      </c>
      <c r="L42" s="290">
        <v>324.22</v>
      </c>
      <c r="M42" s="84">
        <f t="shared" si="25"/>
        <v>175.77999999999997</v>
      </c>
      <c r="N42" s="85">
        <f t="shared" si="13"/>
        <v>51.599999999999966</v>
      </c>
      <c r="O42" s="85">
        <f t="shared" si="14"/>
        <v>-24.220000000000027</v>
      </c>
      <c r="P42" s="85">
        <f t="shared" si="15"/>
        <v>-74.22000000000003</v>
      </c>
      <c r="Q42" s="85">
        <f t="shared" si="16"/>
        <v>-124.22000000000003</v>
      </c>
      <c r="R42" s="85">
        <f t="shared" si="17"/>
        <v>-174.22000000000003</v>
      </c>
      <c r="S42" s="85">
        <f t="shared" si="18"/>
        <v>-224.22000000000003</v>
      </c>
      <c r="T42" s="212">
        <f t="shared" si="19"/>
        <v>0.35155999999999993</v>
      </c>
    </row>
    <row r="43" spans="1:20" ht="12.75">
      <c r="A43" s="74" t="s">
        <v>148</v>
      </c>
      <c r="B43" s="2">
        <v>3</v>
      </c>
      <c r="C43" s="2">
        <v>6</v>
      </c>
      <c r="D43" s="3">
        <f>'Key formula data'!$D$8</f>
        <v>500</v>
      </c>
      <c r="E43" s="3">
        <f>'Key formula data'!$D$28</f>
        <v>124.18</v>
      </c>
      <c r="F43" s="87">
        <f t="shared" si="20"/>
        <v>200</v>
      </c>
      <c r="G43" s="3">
        <f t="shared" si="21"/>
        <v>250</v>
      </c>
      <c r="H43" s="3">
        <f t="shared" si="22"/>
        <v>300</v>
      </c>
      <c r="I43" s="3">
        <f t="shared" si="23"/>
        <v>350</v>
      </c>
      <c r="J43" s="3">
        <f t="shared" si="24"/>
        <v>400</v>
      </c>
      <c r="K43" s="84">
        <v>500</v>
      </c>
      <c r="L43" s="290">
        <v>389.35</v>
      </c>
      <c r="M43" s="84">
        <f t="shared" si="25"/>
        <v>110.64999999999998</v>
      </c>
      <c r="N43" s="85">
        <f t="shared" si="13"/>
        <v>-13.53000000000003</v>
      </c>
      <c r="O43" s="85">
        <f t="shared" si="14"/>
        <v>-89.35000000000002</v>
      </c>
      <c r="P43" s="85">
        <f t="shared" si="15"/>
        <v>-139.35000000000002</v>
      </c>
      <c r="Q43" s="85">
        <f t="shared" si="16"/>
        <v>-189.35000000000002</v>
      </c>
      <c r="R43" s="85">
        <f t="shared" si="17"/>
        <v>-239.35000000000002</v>
      </c>
      <c r="S43" s="85">
        <f t="shared" si="18"/>
        <v>-289.35</v>
      </c>
      <c r="T43" s="212">
        <f t="shared" si="19"/>
        <v>0.22129999999999994</v>
      </c>
    </row>
    <row r="44" spans="1:20" ht="12.75">
      <c r="A44" s="74" t="s">
        <v>149</v>
      </c>
      <c r="B44" s="2">
        <v>4</v>
      </c>
      <c r="C44" s="2">
        <v>7</v>
      </c>
      <c r="D44" s="3">
        <f>'Key formula data'!$E$8</f>
        <v>576</v>
      </c>
      <c r="E44" s="3">
        <f>'Key formula data'!$E$28</f>
        <v>139.69</v>
      </c>
      <c r="F44" s="87">
        <f t="shared" si="20"/>
        <v>230.4</v>
      </c>
      <c r="G44" s="3">
        <f t="shared" si="21"/>
        <v>288</v>
      </c>
      <c r="H44" s="3">
        <f t="shared" si="22"/>
        <v>345.59999999999997</v>
      </c>
      <c r="I44" s="3">
        <f t="shared" si="23"/>
        <v>403.2</v>
      </c>
      <c r="J44" s="3">
        <f t="shared" si="24"/>
        <v>460.8</v>
      </c>
      <c r="K44" s="84">
        <v>500</v>
      </c>
      <c r="L44" s="290">
        <v>454.48</v>
      </c>
      <c r="M44" s="84">
        <f t="shared" si="25"/>
        <v>45.51999999999998</v>
      </c>
      <c r="N44" s="85">
        <f t="shared" si="13"/>
        <v>-94.17000000000002</v>
      </c>
      <c r="O44" s="85">
        <f t="shared" si="14"/>
        <v>-184.88000000000002</v>
      </c>
      <c r="P44" s="85">
        <f t="shared" si="15"/>
        <v>-242.48000000000002</v>
      </c>
      <c r="Q44" s="85">
        <f t="shared" si="16"/>
        <v>-300.08</v>
      </c>
      <c r="R44" s="85">
        <f t="shared" si="17"/>
        <v>-357.68</v>
      </c>
      <c r="S44" s="85">
        <f t="shared" si="18"/>
        <v>-415.28000000000003</v>
      </c>
      <c r="T44" s="212">
        <f t="shared" si="19"/>
        <v>0.07902777777777775</v>
      </c>
    </row>
    <row r="45" spans="1:20" ht="12.75">
      <c r="A45" s="74" t="s">
        <v>150</v>
      </c>
      <c r="B45" s="2">
        <v>4</v>
      </c>
      <c r="C45" s="2">
        <v>8</v>
      </c>
      <c r="D45" s="3">
        <f>'Key formula data'!$E$8</f>
        <v>576</v>
      </c>
      <c r="E45" s="3">
        <f>'Key formula data'!$E$28</f>
        <v>139.69</v>
      </c>
      <c r="F45" s="87">
        <f t="shared" si="20"/>
        <v>230.4</v>
      </c>
      <c r="G45" s="3">
        <f t="shared" si="21"/>
        <v>288</v>
      </c>
      <c r="H45" s="3">
        <f t="shared" si="22"/>
        <v>345.59999999999997</v>
      </c>
      <c r="I45" s="3">
        <f t="shared" si="23"/>
        <v>403.2</v>
      </c>
      <c r="J45" s="3">
        <f t="shared" si="24"/>
        <v>460.8</v>
      </c>
      <c r="K45" s="84">
        <v>500</v>
      </c>
      <c r="L45" s="290">
        <v>519.62</v>
      </c>
      <c r="M45" s="84">
        <f t="shared" si="25"/>
        <v>-19.620000000000005</v>
      </c>
      <c r="N45" s="85">
        <f t="shared" si="13"/>
        <v>-159.31</v>
      </c>
      <c r="O45" s="85">
        <f t="shared" si="14"/>
        <v>-250.02</v>
      </c>
      <c r="P45" s="85">
        <f t="shared" si="15"/>
        <v>-307.62</v>
      </c>
      <c r="Q45" s="85">
        <f t="shared" si="16"/>
        <v>-365.21999999999997</v>
      </c>
      <c r="R45" s="85">
        <f t="shared" si="17"/>
        <v>-422.82</v>
      </c>
      <c r="S45" s="85">
        <f t="shared" si="18"/>
        <v>-480.42</v>
      </c>
      <c r="T45" s="212">
        <f t="shared" si="19"/>
        <v>-0.03406250000000001</v>
      </c>
    </row>
    <row r="46" spans="1:20" ht="12.75">
      <c r="A46" s="74" t="s">
        <v>151</v>
      </c>
      <c r="B46" s="2">
        <v>2</v>
      </c>
      <c r="C46" s="2">
        <v>3</v>
      </c>
      <c r="D46" s="3">
        <f>'Key formula data'!$C$8</f>
        <v>420</v>
      </c>
      <c r="E46" s="3">
        <f>'Key formula data'!$C$28</f>
        <v>110.76</v>
      </c>
      <c r="F46" s="87">
        <f t="shared" si="20"/>
        <v>168</v>
      </c>
      <c r="G46" s="3">
        <f t="shared" si="21"/>
        <v>210</v>
      </c>
      <c r="H46" s="3">
        <f t="shared" si="22"/>
        <v>252</v>
      </c>
      <c r="I46" s="3">
        <f t="shared" si="23"/>
        <v>294</v>
      </c>
      <c r="J46" s="3">
        <f t="shared" si="24"/>
        <v>336</v>
      </c>
      <c r="K46" s="84">
        <v>500</v>
      </c>
      <c r="L46" s="290">
        <v>153.51</v>
      </c>
      <c r="M46" s="84">
        <f t="shared" si="25"/>
        <v>346.49</v>
      </c>
      <c r="N46" s="85">
        <f t="shared" si="13"/>
        <v>235.73000000000002</v>
      </c>
      <c r="O46" s="85">
        <f t="shared" si="14"/>
        <v>178.49</v>
      </c>
      <c r="P46" s="85">
        <f t="shared" si="15"/>
        <v>136.49</v>
      </c>
      <c r="Q46" s="85">
        <f t="shared" si="16"/>
        <v>94.49000000000001</v>
      </c>
      <c r="R46" s="85">
        <f t="shared" si="17"/>
        <v>52.49000000000001</v>
      </c>
      <c r="S46" s="85">
        <f t="shared" si="18"/>
        <v>10.490000000000009</v>
      </c>
      <c r="T46" s="212">
        <f t="shared" si="19"/>
        <v>0.8249761904761905</v>
      </c>
    </row>
    <row r="47" spans="1:20" ht="12.75">
      <c r="A47" s="74" t="s">
        <v>152</v>
      </c>
      <c r="B47" s="2">
        <v>2</v>
      </c>
      <c r="C47" s="2">
        <v>3</v>
      </c>
      <c r="D47" s="3">
        <f>'Key formula data'!$C$8</f>
        <v>420</v>
      </c>
      <c r="E47" s="3">
        <f>'Key formula data'!$C$28</f>
        <v>110.76</v>
      </c>
      <c r="F47" s="87">
        <f t="shared" si="20"/>
        <v>168</v>
      </c>
      <c r="G47" s="3">
        <f t="shared" si="21"/>
        <v>210</v>
      </c>
      <c r="H47" s="3">
        <f t="shared" si="22"/>
        <v>252</v>
      </c>
      <c r="I47" s="3">
        <f t="shared" si="23"/>
        <v>294</v>
      </c>
      <c r="J47" s="3">
        <f t="shared" si="24"/>
        <v>336</v>
      </c>
      <c r="K47" s="84">
        <v>500</v>
      </c>
      <c r="L47" s="290">
        <v>218.64</v>
      </c>
      <c r="M47" s="84">
        <f t="shared" si="25"/>
        <v>281.36</v>
      </c>
      <c r="N47" s="85">
        <f t="shared" si="13"/>
        <v>170.60000000000002</v>
      </c>
      <c r="O47" s="85">
        <f t="shared" si="14"/>
        <v>113.36000000000001</v>
      </c>
      <c r="P47" s="85">
        <f t="shared" si="15"/>
        <v>71.36000000000001</v>
      </c>
      <c r="Q47" s="85">
        <f t="shared" si="16"/>
        <v>29.360000000000014</v>
      </c>
      <c r="R47" s="85">
        <f t="shared" si="17"/>
        <v>-12.639999999999986</v>
      </c>
      <c r="S47" s="85">
        <f t="shared" si="18"/>
        <v>-54.639999999999986</v>
      </c>
      <c r="T47" s="212">
        <f t="shared" si="19"/>
        <v>0.6699047619047619</v>
      </c>
    </row>
    <row r="48" spans="1:20" ht="12.75">
      <c r="A48" s="74" t="s">
        <v>153</v>
      </c>
      <c r="B48" s="2">
        <v>3</v>
      </c>
      <c r="C48" s="2">
        <v>4</v>
      </c>
      <c r="D48" s="3">
        <f>'Key formula data'!$D$8</f>
        <v>500</v>
      </c>
      <c r="E48" s="3">
        <f>'Key formula data'!$D$28</f>
        <v>124.18</v>
      </c>
      <c r="F48" s="87">
        <f t="shared" si="20"/>
        <v>200</v>
      </c>
      <c r="G48" s="3">
        <f t="shared" si="21"/>
        <v>250</v>
      </c>
      <c r="H48" s="3">
        <f t="shared" si="22"/>
        <v>300</v>
      </c>
      <c r="I48" s="3">
        <f t="shared" si="23"/>
        <v>350</v>
      </c>
      <c r="J48" s="3">
        <f t="shared" si="24"/>
        <v>400</v>
      </c>
      <c r="K48" s="84">
        <v>500</v>
      </c>
      <c r="L48" s="290">
        <v>283.77</v>
      </c>
      <c r="M48" s="84">
        <f t="shared" si="25"/>
        <v>216.23000000000002</v>
      </c>
      <c r="N48" s="85">
        <f t="shared" si="13"/>
        <v>92.05000000000001</v>
      </c>
      <c r="O48" s="85">
        <f t="shared" si="14"/>
        <v>16.230000000000018</v>
      </c>
      <c r="P48" s="85">
        <f t="shared" si="15"/>
        <v>-33.76999999999998</v>
      </c>
      <c r="Q48" s="85">
        <f t="shared" si="16"/>
        <v>-83.76999999999998</v>
      </c>
      <c r="R48" s="85">
        <f t="shared" si="17"/>
        <v>-133.76999999999998</v>
      </c>
      <c r="S48" s="85">
        <f t="shared" si="18"/>
        <v>-183.76999999999998</v>
      </c>
      <c r="T48" s="212">
        <f t="shared" si="19"/>
        <v>0.43246</v>
      </c>
    </row>
    <row r="49" spans="1:20" ht="12.75">
      <c r="A49" s="74" t="s">
        <v>154</v>
      </c>
      <c r="B49" s="2">
        <v>3</v>
      </c>
      <c r="C49" s="2">
        <v>5</v>
      </c>
      <c r="D49" s="3">
        <f>'Key formula data'!$D$8</f>
        <v>500</v>
      </c>
      <c r="E49" s="3">
        <f>'Key formula data'!$D$28</f>
        <v>124.18</v>
      </c>
      <c r="F49" s="87">
        <f t="shared" si="20"/>
        <v>200</v>
      </c>
      <c r="G49" s="3">
        <f t="shared" si="21"/>
        <v>250</v>
      </c>
      <c r="H49" s="3">
        <f t="shared" si="22"/>
        <v>300</v>
      </c>
      <c r="I49" s="3">
        <f t="shared" si="23"/>
        <v>350</v>
      </c>
      <c r="J49" s="3">
        <f t="shared" si="24"/>
        <v>400</v>
      </c>
      <c r="K49" s="84">
        <v>500</v>
      </c>
      <c r="L49" s="290">
        <v>348.9</v>
      </c>
      <c r="M49" s="84">
        <f t="shared" si="25"/>
        <v>151.10000000000002</v>
      </c>
      <c r="N49" s="85">
        <f t="shared" si="13"/>
        <v>26.920000000000016</v>
      </c>
      <c r="O49" s="85">
        <f t="shared" si="14"/>
        <v>-48.89999999999998</v>
      </c>
      <c r="P49" s="85">
        <f t="shared" si="15"/>
        <v>-98.89999999999998</v>
      </c>
      <c r="Q49" s="85">
        <f t="shared" si="16"/>
        <v>-148.89999999999998</v>
      </c>
      <c r="R49" s="85">
        <f t="shared" si="17"/>
        <v>-198.89999999999998</v>
      </c>
      <c r="S49" s="85">
        <f t="shared" si="18"/>
        <v>-248.89999999999998</v>
      </c>
      <c r="T49" s="212">
        <f t="shared" si="19"/>
        <v>0.3022</v>
      </c>
    </row>
    <row r="50" spans="1:20" ht="12.75">
      <c r="A50" s="74" t="s">
        <v>155</v>
      </c>
      <c r="B50" s="2">
        <v>4</v>
      </c>
      <c r="C50" s="2">
        <v>6</v>
      </c>
      <c r="D50" s="3">
        <f>'Key formula data'!$E$8</f>
        <v>576</v>
      </c>
      <c r="E50" s="3">
        <f>'Key formula data'!$E$28</f>
        <v>139.69</v>
      </c>
      <c r="F50" s="87">
        <f t="shared" si="20"/>
        <v>230.4</v>
      </c>
      <c r="G50" s="3">
        <f t="shared" si="21"/>
        <v>288</v>
      </c>
      <c r="H50" s="3">
        <f t="shared" si="22"/>
        <v>345.59999999999997</v>
      </c>
      <c r="I50" s="3">
        <f t="shared" si="23"/>
        <v>403.2</v>
      </c>
      <c r="J50" s="3">
        <f t="shared" si="24"/>
        <v>460.8</v>
      </c>
      <c r="K50" s="84">
        <v>500</v>
      </c>
      <c r="L50" s="290">
        <v>414.03</v>
      </c>
      <c r="M50" s="84">
        <f t="shared" si="25"/>
        <v>85.97000000000003</v>
      </c>
      <c r="N50" s="85">
        <f t="shared" si="13"/>
        <v>-53.71999999999997</v>
      </c>
      <c r="O50" s="85">
        <f t="shared" si="14"/>
        <v>-144.42999999999998</v>
      </c>
      <c r="P50" s="85">
        <f t="shared" si="15"/>
        <v>-202.02999999999997</v>
      </c>
      <c r="Q50" s="85">
        <f t="shared" si="16"/>
        <v>-259.62999999999994</v>
      </c>
      <c r="R50" s="85">
        <f t="shared" si="17"/>
        <v>-317.22999999999996</v>
      </c>
      <c r="S50" s="85">
        <f t="shared" si="18"/>
        <v>-374.83</v>
      </c>
      <c r="T50" s="212">
        <f t="shared" si="19"/>
        <v>0.14925347222222227</v>
      </c>
    </row>
    <row r="51" spans="1:20" ht="12.75">
      <c r="A51" s="74" t="s">
        <v>156</v>
      </c>
      <c r="B51" s="2">
        <v>4</v>
      </c>
      <c r="C51" s="2">
        <v>7</v>
      </c>
      <c r="D51" s="3">
        <f>'Key formula data'!$E$8</f>
        <v>576</v>
      </c>
      <c r="E51" s="3">
        <f>'Key formula data'!$E$28</f>
        <v>139.69</v>
      </c>
      <c r="F51" s="87">
        <f t="shared" si="20"/>
        <v>230.4</v>
      </c>
      <c r="G51" s="3">
        <f t="shared" si="21"/>
        <v>288</v>
      </c>
      <c r="H51" s="3">
        <f t="shared" si="22"/>
        <v>345.59999999999997</v>
      </c>
      <c r="I51" s="3">
        <f t="shared" si="23"/>
        <v>403.2</v>
      </c>
      <c r="J51" s="3">
        <f t="shared" si="24"/>
        <v>460.8</v>
      </c>
      <c r="K51" s="84">
        <v>500</v>
      </c>
      <c r="L51" s="290">
        <v>479.17</v>
      </c>
      <c r="M51" s="84">
        <f t="shared" si="25"/>
        <v>20.829999999999984</v>
      </c>
      <c r="N51" s="85">
        <f t="shared" si="13"/>
        <v>-118.86000000000001</v>
      </c>
      <c r="O51" s="85">
        <f t="shared" si="14"/>
        <v>-209.57000000000002</v>
      </c>
      <c r="P51" s="85">
        <f t="shared" si="15"/>
        <v>-267.17</v>
      </c>
      <c r="Q51" s="85">
        <f t="shared" si="16"/>
        <v>-324.77</v>
      </c>
      <c r="R51" s="85">
        <f t="shared" si="17"/>
        <v>-382.37</v>
      </c>
      <c r="S51" s="85">
        <f t="shared" si="18"/>
        <v>-439.97</v>
      </c>
      <c r="T51" s="212">
        <f t="shared" si="19"/>
        <v>0.036163194444444414</v>
      </c>
    </row>
    <row r="52" spans="1:20" ht="12.75">
      <c r="A52" s="74" t="s">
        <v>157</v>
      </c>
      <c r="B52" s="2">
        <v>1</v>
      </c>
      <c r="C52" s="2">
        <v>2</v>
      </c>
      <c r="D52" s="3">
        <f>'Key formula data'!$B$8</f>
        <v>321.9104203001322</v>
      </c>
      <c r="E52" s="3">
        <f>'Key formula data'!$B$28</f>
        <v>96.88</v>
      </c>
      <c r="F52" s="87">
        <f t="shared" si="20"/>
        <v>128.7641681200529</v>
      </c>
      <c r="G52" s="3">
        <f t="shared" si="21"/>
        <v>160.9552101500661</v>
      </c>
      <c r="H52" s="3">
        <f t="shared" si="22"/>
        <v>193.14625218007933</v>
      </c>
      <c r="I52" s="3">
        <f t="shared" si="23"/>
        <v>225.33729421009252</v>
      </c>
      <c r="J52" s="3">
        <f t="shared" si="24"/>
        <v>257.5283362401058</v>
      </c>
      <c r="K52" s="84">
        <v>500</v>
      </c>
      <c r="L52" s="290">
        <v>56.25</v>
      </c>
      <c r="M52" s="84">
        <f t="shared" si="25"/>
        <v>443.75</v>
      </c>
      <c r="N52" s="85">
        <f t="shared" si="13"/>
        <v>346.87</v>
      </c>
      <c r="O52" s="85">
        <f t="shared" si="14"/>
        <v>314.9858318799471</v>
      </c>
      <c r="P52" s="85">
        <f t="shared" si="15"/>
        <v>282.79478984993386</v>
      </c>
      <c r="Q52" s="85">
        <f t="shared" si="16"/>
        <v>250.60374781992067</v>
      </c>
      <c r="R52" s="85">
        <f t="shared" si="17"/>
        <v>218.41270578990748</v>
      </c>
      <c r="S52" s="85">
        <f t="shared" si="18"/>
        <v>186.22166375989423</v>
      </c>
      <c r="T52" s="212">
        <f t="shared" si="19"/>
        <v>1.3784890827276453</v>
      </c>
    </row>
    <row r="53" spans="1:20" ht="12.75">
      <c r="A53" s="74" t="s">
        <v>158</v>
      </c>
      <c r="B53" s="2">
        <v>1</v>
      </c>
      <c r="C53" s="2">
        <v>2</v>
      </c>
      <c r="D53" s="3">
        <f>'Key formula data'!$B$8</f>
        <v>321.9104203001322</v>
      </c>
      <c r="E53" s="3">
        <f>'Key formula data'!$B$28</f>
        <v>96.88</v>
      </c>
      <c r="F53" s="87">
        <f t="shared" si="20"/>
        <v>128.7641681200529</v>
      </c>
      <c r="G53" s="3">
        <f t="shared" si="21"/>
        <v>160.9552101500661</v>
      </c>
      <c r="H53" s="3">
        <f t="shared" si="22"/>
        <v>193.14625218007933</v>
      </c>
      <c r="I53" s="3">
        <f t="shared" si="23"/>
        <v>225.33729421009252</v>
      </c>
      <c r="J53" s="3">
        <f t="shared" si="24"/>
        <v>257.5283362401058</v>
      </c>
      <c r="K53" s="84">
        <v>500</v>
      </c>
      <c r="L53" s="290">
        <v>71</v>
      </c>
      <c r="M53" s="84">
        <f t="shared" si="25"/>
        <v>429</v>
      </c>
      <c r="N53" s="85">
        <f t="shared" si="13"/>
        <v>332.12</v>
      </c>
      <c r="O53" s="85">
        <f t="shared" si="14"/>
        <v>300.2358318799471</v>
      </c>
      <c r="P53" s="85">
        <f t="shared" si="15"/>
        <v>268.04478984993386</v>
      </c>
      <c r="Q53" s="85">
        <f t="shared" si="16"/>
        <v>235.85374781992067</v>
      </c>
      <c r="R53" s="85">
        <f t="shared" si="17"/>
        <v>203.66270578990748</v>
      </c>
      <c r="S53" s="85">
        <f t="shared" si="18"/>
        <v>171.47166375989423</v>
      </c>
      <c r="T53" s="212">
        <f t="shared" si="19"/>
        <v>1.332668882231346</v>
      </c>
    </row>
    <row r="54" spans="1:20" ht="13.5" thickBot="1">
      <c r="A54" s="214"/>
      <c r="B54" s="129"/>
      <c r="C54" s="129"/>
      <c r="D54" s="129"/>
      <c r="E54" s="129"/>
      <c r="F54" s="129"/>
      <c r="G54" s="129"/>
      <c r="H54" s="129"/>
      <c r="I54" s="129"/>
      <c r="J54" s="129"/>
      <c r="K54" s="129"/>
      <c r="L54" s="129"/>
      <c r="M54" s="129"/>
      <c r="N54" s="129"/>
      <c r="O54" s="129"/>
      <c r="P54" s="129"/>
      <c r="Q54" s="129"/>
      <c r="R54" s="129"/>
      <c r="S54" s="129"/>
      <c r="T54" s="130"/>
    </row>
    <row r="55" ht="13.5" customHeight="1"/>
    <row r="56" ht="13.5" customHeight="1"/>
  </sheetData>
  <sheetProtection/>
  <mergeCells count="14">
    <mergeCell ref="T15:T16"/>
    <mergeCell ref="T35:T36"/>
    <mergeCell ref="K35:M35"/>
    <mergeCell ref="N35:S35"/>
    <mergeCell ref="D15:J15"/>
    <mergeCell ref="A5:A7"/>
    <mergeCell ref="B35:C35"/>
    <mergeCell ref="D35:J35"/>
    <mergeCell ref="B15:C15"/>
    <mergeCell ref="H2:S5"/>
    <mergeCell ref="H6:S8"/>
    <mergeCell ref="H9:S14"/>
    <mergeCell ref="K15:M15"/>
    <mergeCell ref="N15:S15"/>
  </mergeCells>
  <conditionalFormatting sqref="M16:S33 N35 N15 M36:S53">
    <cfRule type="cellIs" priority="1" dxfId="1" operator="between" stopIfTrue="1">
      <formula>0</formula>
      <formula>-20</formula>
    </cfRule>
    <cfRule type="cellIs" priority="2" dxfId="0" operator="lessThan" stopIfTrue="1">
      <formula>-20</formula>
    </cfRule>
  </conditionalFormatting>
  <conditionalFormatting sqref="T37:T53 T17:T33">
    <cfRule type="cellIs" priority="3" dxfId="28" operator="greaterThan" stopIfTrue="1">
      <formula>0.8</formula>
    </cfRule>
    <cfRule type="cellIs" priority="4" dxfId="27" operator="between" stopIfTrue="1">
      <formula>0.4</formula>
      <formula>0.8</formula>
    </cfRule>
    <cfRule type="cellIs" priority="5" dxfId="18" operator="lessThan" stopIfTrue="1">
      <formula>0.4</formula>
    </cfRule>
  </conditionalFormatting>
  <conditionalFormatting sqref="D32:J33 D17:J19 D52:J53 D37:J39">
    <cfRule type="cellIs" priority="6" dxfId="18" operator="greaterThanOrEqual" stopIfTrue="1">
      <formula>$B$12</formula>
    </cfRule>
  </conditionalFormatting>
  <conditionalFormatting sqref="D26:J27 D20:J21 D46:J47 D40:J41">
    <cfRule type="cellIs" priority="7" dxfId="18" operator="greaterThanOrEqual" stopIfTrue="1">
      <formula>$C$12</formula>
    </cfRule>
  </conditionalFormatting>
  <conditionalFormatting sqref="D28:J29 D22:J23 D48:J49 D42:J43">
    <cfRule type="cellIs" priority="8" dxfId="18" operator="greaterThanOrEqual" stopIfTrue="1">
      <formula>$D$12</formula>
    </cfRule>
  </conditionalFormatting>
  <conditionalFormatting sqref="D30:J31 D24:J25 D50:J51 D44:J45">
    <cfRule type="cellIs" priority="9" dxfId="18" operator="greaterThanOrEqual" stopIfTrue="1">
      <formula>$E$12</formula>
    </cfRule>
  </conditionalFormatting>
  <dataValidations count="1">
    <dataValidation type="list" allowBlank="1" showInputMessage="1" showErrorMessage="1" sqref="A4">
      <formula1>$F$4:$F$13</formula1>
    </dataValidation>
  </dataValidations>
  <hyperlinks>
    <hyperlink ref="A10" r:id="rId1" display="https://lha-direct.voa.gov.uk/search.aspx"/>
  </hyperlinks>
  <printOptions/>
  <pageMargins left="0.75" right="0.75" top="1" bottom="1" header="0.5" footer="0.5"/>
  <pageSetup fitToHeight="1" fitToWidth="1" horizontalDpi="600" verticalDpi="600" orientation="landscape" paperSize="8" scale="73" r:id="rId2"/>
</worksheet>
</file>

<file path=xl/worksheets/sheet5.xml><?xml version="1.0" encoding="utf-8"?>
<worksheet xmlns="http://schemas.openxmlformats.org/spreadsheetml/2006/main" xmlns:r="http://schemas.openxmlformats.org/officeDocument/2006/relationships">
  <sheetPr>
    <tabColor indexed="48"/>
    <pageSetUpPr fitToPage="1"/>
  </sheetPr>
  <dimension ref="A1:Q136"/>
  <sheetViews>
    <sheetView zoomScale="70" zoomScaleNormal="70" zoomScalePageLayoutView="0" workbookViewId="0" topLeftCell="A1">
      <pane ySplit="7" topLeftCell="A8" activePane="bottomLeft" state="frozen"/>
      <selection pane="topLeft" activeCell="A1" sqref="A1"/>
      <selection pane="bottomLeft" activeCell="A2" sqref="A2"/>
    </sheetView>
  </sheetViews>
  <sheetFormatPr defaultColWidth="9.140625" defaultRowHeight="12.75"/>
  <cols>
    <col min="1" max="1" width="32.57421875" style="0" customWidth="1"/>
    <col min="2" max="2" width="10.57421875" style="0" bestFit="1" customWidth="1"/>
    <col min="3" max="3" width="12.57421875" style="0" customWidth="1"/>
    <col min="4" max="7" width="10.57421875" style="0" bestFit="1" customWidth="1"/>
    <col min="8" max="8" width="11.28125" style="0" customWidth="1"/>
    <col min="9" max="9" width="2.421875" style="0" customWidth="1"/>
    <col min="10" max="10" width="15.00390625" style="0" customWidth="1"/>
    <col min="11" max="11" width="9.57421875" style="0" bestFit="1" customWidth="1"/>
    <col min="12" max="12" width="14.00390625" style="0" customWidth="1"/>
    <col min="13" max="13" width="13.57421875" style="0" customWidth="1"/>
    <col min="16" max="16" width="14.57421875" style="0" customWidth="1"/>
  </cols>
  <sheetData>
    <row r="1" spans="1:17" ht="20.25">
      <c r="A1" s="205" t="s">
        <v>0</v>
      </c>
      <c r="B1" s="122"/>
      <c r="C1" s="122"/>
      <c r="D1" s="122"/>
      <c r="E1" s="122"/>
      <c r="F1" s="122"/>
      <c r="G1" s="122"/>
      <c r="H1" s="122"/>
      <c r="I1" s="122"/>
      <c r="J1" s="122"/>
      <c r="K1" s="122"/>
      <c r="L1" s="122"/>
      <c r="M1" s="122"/>
      <c r="N1" s="122"/>
      <c r="O1" s="122"/>
      <c r="P1" s="122"/>
      <c r="Q1" s="236"/>
    </row>
    <row r="2" spans="1:17" ht="13.5" thickBot="1">
      <c r="A2" s="79"/>
      <c r="B2" s="64"/>
      <c r="C2" s="64"/>
      <c r="D2" s="64"/>
      <c r="E2" s="64"/>
      <c r="F2" s="64"/>
      <c r="G2" s="64"/>
      <c r="H2" s="64"/>
      <c r="I2" s="64"/>
      <c r="J2" s="64"/>
      <c r="K2" s="64"/>
      <c r="L2" s="64"/>
      <c r="M2" s="64"/>
      <c r="N2" s="64"/>
      <c r="O2" s="64"/>
      <c r="P2" s="64"/>
      <c r="Q2" s="80"/>
    </row>
    <row r="3" spans="1:17" ht="15" customHeight="1">
      <c r="A3" s="181" t="s">
        <v>182</v>
      </c>
      <c r="B3" s="125" t="s">
        <v>103</v>
      </c>
      <c r="C3" s="182" t="s">
        <v>206</v>
      </c>
      <c r="D3" s="7"/>
      <c r="E3" s="358" t="s">
        <v>229</v>
      </c>
      <c r="F3" s="359"/>
      <c r="G3" s="359"/>
      <c r="H3" s="359"/>
      <c r="I3" s="359"/>
      <c r="J3" s="359"/>
      <c r="K3" s="359"/>
      <c r="L3" s="359"/>
      <c r="M3" s="359"/>
      <c r="N3" s="359"/>
      <c r="O3" s="359"/>
      <c r="P3" s="359"/>
      <c r="Q3" s="360"/>
    </row>
    <row r="4" spans="1:17" ht="12.75">
      <c r="A4" s="118" t="s">
        <v>28</v>
      </c>
      <c r="B4" s="192">
        <v>1</v>
      </c>
      <c r="C4" s="193">
        <f>VLOOKUP($A$4,rentstable3,2,FALSE)</f>
        <v>390</v>
      </c>
      <c r="D4" s="10"/>
      <c r="E4" s="361"/>
      <c r="F4" s="362"/>
      <c r="G4" s="362"/>
      <c r="H4" s="362"/>
      <c r="I4" s="362"/>
      <c r="J4" s="362"/>
      <c r="K4" s="362"/>
      <c r="L4" s="362"/>
      <c r="M4" s="362"/>
      <c r="N4" s="362"/>
      <c r="O4" s="362"/>
      <c r="P4" s="362"/>
      <c r="Q4" s="363"/>
    </row>
    <row r="5" spans="1:17" ht="12.75" customHeight="1">
      <c r="A5" s="357" t="s">
        <v>183</v>
      </c>
      <c r="B5" s="192">
        <v>2</v>
      </c>
      <c r="C5" s="193">
        <f>VLOOKUP($A$4,rentstable3,3,FALSE)</f>
        <v>515</v>
      </c>
      <c r="D5" s="10"/>
      <c r="E5" s="361"/>
      <c r="F5" s="362"/>
      <c r="G5" s="362"/>
      <c r="H5" s="362"/>
      <c r="I5" s="362"/>
      <c r="J5" s="362"/>
      <c r="K5" s="362"/>
      <c r="L5" s="362"/>
      <c r="M5" s="362"/>
      <c r="N5" s="362"/>
      <c r="O5" s="362"/>
      <c r="P5" s="362"/>
      <c r="Q5" s="363"/>
    </row>
    <row r="6" spans="1:17" ht="12.75">
      <c r="A6" s="357"/>
      <c r="B6" s="192">
        <v>3</v>
      </c>
      <c r="C6" s="193">
        <f>VLOOKUP($A$4,rentstable3,4,FALSE)</f>
        <v>695</v>
      </c>
      <c r="D6" s="10"/>
      <c r="E6" s="361"/>
      <c r="F6" s="362"/>
      <c r="G6" s="362"/>
      <c r="H6" s="362"/>
      <c r="I6" s="362"/>
      <c r="J6" s="362"/>
      <c r="K6" s="362"/>
      <c r="L6" s="362"/>
      <c r="M6" s="362"/>
      <c r="N6" s="362"/>
      <c r="O6" s="362"/>
      <c r="P6" s="362"/>
      <c r="Q6" s="363"/>
    </row>
    <row r="7" spans="1:17" ht="12" customHeight="1" thickBot="1">
      <c r="A7" s="357"/>
      <c r="B7" s="192">
        <v>4</v>
      </c>
      <c r="C7" s="193">
        <f>VLOOKUP($A$4,rentstable3,5,FALSE)</f>
        <v>600</v>
      </c>
      <c r="D7" s="10"/>
      <c r="E7" s="364"/>
      <c r="F7" s="365"/>
      <c r="G7" s="365"/>
      <c r="H7" s="365"/>
      <c r="I7" s="365"/>
      <c r="J7" s="365"/>
      <c r="K7" s="365"/>
      <c r="L7" s="365"/>
      <c r="M7" s="365"/>
      <c r="N7" s="365"/>
      <c r="O7" s="365"/>
      <c r="P7" s="365"/>
      <c r="Q7" s="366"/>
    </row>
    <row r="8" spans="1:17" ht="12.75">
      <c r="A8" s="115"/>
      <c r="B8" s="10"/>
      <c r="C8" s="10"/>
      <c r="D8" s="10"/>
      <c r="E8" s="10"/>
      <c r="F8" s="10"/>
      <c r="G8" s="10"/>
      <c r="H8" s="10"/>
      <c r="I8" s="10"/>
      <c r="J8" s="10"/>
      <c r="K8" s="10"/>
      <c r="L8" s="10"/>
      <c r="M8" s="10"/>
      <c r="N8" s="10"/>
      <c r="O8" s="10"/>
      <c r="P8" s="10"/>
      <c r="Q8" s="11"/>
    </row>
    <row r="9" spans="1:17" ht="39" customHeight="1">
      <c r="A9" s="296" t="str">
        <f>A4</f>
        <v>SE1 </v>
      </c>
      <c r="B9" s="83" t="s">
        <v>170</v>
      </c>
      <c r="C9" s="83" t="s">
        <v>159</v>
      </c>
      <c r="D9" s="83" t="s">
        <v>160</v>
      </c>
      <c r="E9" s="83" t="s">
        <v>161</v>
      </c>
      <c r="F9" s="83" t="s">
        <v>175</v>
      </c>
      <c r="G9" s="83" t="s">
        <v>176</v>
      </c>
      <c r="H9" s="88" t="s">
        <v>177</v>
      </c>
      <c r="I9" s="278"/>
      <c r="J9" s="211" t="s">
        <v>1</v>
      </c>
      <c r="K9" s="10"/>
      <c r="L9" s="232" t="s">
        <v>201</v>
      </c>
      <c r="M9" s="232" t="s">
        <v>202</v>
      </c>
      <c r="N9" s="10"/>
      <c r="O9" s="367" t="s">
        <v>270</v>
      </c>
      <c r="P9" s="367"/>
      <c r="Q9" s="11"/>
    </row>
    <row r="10" spans="1:17" ht="12.75">
      <c r="A10" s="194" t="s">
        <v>178</v>
      </c>
      <c r="B10" s="195">
        <f>H10*0.4</f>
        <v>156</v>
      </c>
      <c r="C10" s="195">
        <f>H10*0.5</f>
        <v>195</v>
      </c>
      <c r="D10" s="195">
        <f>H10*0.6</f>
        <v>234</v>
      </c>
      <c r="E10" s="195">
        <f>H10*0.7</f>
        <v>273</v>
      </c>
      <c r="F10" s="195">
        <f>H10*0.8</f>
        <v>312</v>
      </c>
      <c r="G10" s="195">
        <f>H10*0.9</f>
        <v>351</v>
      </c>
      <c r="H10" s="195">
        <f>C4</f>
        <v>390</v>
      </c>
      <c r="I10" s="279"/>
      <c r="J10" s="263"/>
      <c r="K10" s="10"/>
      <c r="L10" s="233" t="s">
        <v>38</v>
      </c>
      <c r="M10" s="233" t="str">
        <f>'Key formula data'!G8</f>
        <v>Southwark</v>
      </c>
      <c r="N10" s="10"/>
      <c r="O10" s="368" t="s">
        <v>269</v>
      </c>
      <c r="P10" s="368"/>
      <c r="Q10" s="11"/>
    </row>
    <row r="11" spans="1:17" ht="12.75">
      <c r="A11" s="185" t="s">
        <v>209</v>
      </c>
      <c r="B11" s="277">
        <f>'Key formula data'!$C$45</f>
        <v>96.59428483814708</v>
      </c>
      <c r="C11" s="277">
        <f>'Key formula data'!$C$45</f>
        <v>96.59428483814708</v>
      </c>
      <c r="D11" s="277">
        <f>'Key formula data'!$C$45</f>
        <v>96.59428483814708</v>
      </c>
      <c r="E11" s="277">
        <f>'Key formula data'!$C$45</f>
        <v>96.59428483814708</v>
      </c>
      <c r="F11" s="277">
        <f>'Key formula data'!$C$45</f>
        <v>96.59428483814708</v>
      </c>
      <c r="G11" s="277">
        <f>'Key formula data'!$C$45</f>
        <v>96.59428483814708</v>
      </c>
      <c r="H11" s="277">
        <f>'Key formula data'!$C$45</f>
        <v>96.59428483814708</v>
      </c>
      <c r="I11" s="280"/>
      <c r="J11" s="212">
        <f>H11/$H$10</f>
        <v>0.24767765343114634</v>
      </c>
      <c r="K11" s="10"/>
      <c r="L11" s="233" t="s">
        <v>28</v>
      </c>
      <c r="M11" s="233" t="str">
        <f>'Key formula data'!G9</f>
        <v>Bankside</v>
      </c>
      <c r="N11" s="10"/>
      <c r="O11" s="356" t="s">
        <v>267</v>
      </c>
      <c r="P11" s="356"/>
      <c r="Q11" s="11"/>
    </row>
    <row r="12" spans="1:17" ht="12.75">
      <c r="A12" s="185" t="s">
        <v>210</v>
      </c>
      <c r="B12" s="277">
        <f>'Key formula data'!$C$46</f>
        <v>52.321904287329666</v>
      </c>
      <c r="C12" s="277">
        <f>'Key formula data'!$C$46</f>
        <v>52.321904287329666</v>
      </c>
      <c r="D12" s="277">
        <f>'Key formula data'!$C$46</f>
        <v>52.321904287329666</v>
      </c>
      <c r="E12" s="277">
        <f>'Key formula data'!$C$46</f>
        <v>52.321904287329666</v>
      </c>
      <c r="F12" s="277">
        <f>'Key formula data'!$C$46</f>
        <v>52.321904287329666</v>
      </c>
      <c r="G12" s="277">
        <f>'Key formula data'!$C$46</f>
        <v>52.321904287329666</v>
      </c>
      <c r="H12" s="277">
        <f>'Key formula data'!$C$46</f>
        <v>52.321904287329666</v>
      </c>
      <c r="I12" s="280"/>
      <c r="J12" s="212">
        <f>H12/$H$10</f>
        <v>0.13415872894187095</v>
      </c>
      <c r="K12" s="10"/>
      <c r="L12" s="233" t="s">
        <v>27</v>
      </c>
      <c r="M12" s="233" t="str">
        <f>'Key formula data'!G10</f>
        <v>Camberwell</v>
      </c>
      <c r="N12" s="10"/>
      <c r="O12" s="354" t="s">
        <v>268</v>
      </c>
      <c r="P12" s="355"/>
      <c r="Q12" s="11"/>
    </row>
    <row r="13" spans="1:17" ht="12.75">
      <c r="A13" s="185" t="s">
        <v>211</v>
      </c>
      <c r="B13" s="277">
        <f>'Key formula data'!$C$47</f>
        <v>264.48435134254555</v>
      </c>
      <c r="C13" s="277">
        <f>'Key formula data'!$C$47</f>
        <v>264.48435134254555</v>
      </c>
      <c r="D13" s="277">
        <f>'Key formula data'!$C$47</f>
        <v>264.48435134254555</v>
      </c>
      <c r="E13" s="277">
        <f>'Key formula data'!$C$47</f>
        <v>264.48435134254555</v>
      </c>
      <c r="F13" s="277">
        <f>'Key formula data'!$C$47</f>
        <v>264.48435134254555</v>
      </c>
      <c r="G13" s="277">
        <f>'Key formula data'!$C$47</f>
        <v>264.48435134254555</v>
      </c>
      <c r="H13" s="277">
        <f>'Key formula data'!$C$47</f>
        <v>264.48435134254555</v>
      </c>
      <c r="I13" s="280"/>
      <c r="J13" s="212">
        <f>H13/$H$10</f>
        <v>0.6781650034424245</v>
      </c>
      <c r="K13" s="10"/>
      <c r="L13" s="233" t="s">
        <v>32</v>
      </c>
      <c r="M13" s="233" t="str">
        <f>'Key formula data'!G11</f>
        <v>Kennington</v>
      </c>
      <c r="N13" s="10"/>
      <c r="O13" s="10"/>
      <c r="P13" s="10"/>
      <c r="Q13" s="11"/>
    </row>
    <row r="14" spans="1:17" ht="12.75">
      <c r="A14" s="185" t="s">
        <v>199</v>
      </c>
      <c r="B14" s="277">
        <f>'Key formula data'!$C$52</f>
        <v>96.59428483814708</v>
      </c>
      <c r="C14" s="277">
        <f>'Key formula data'!$C$52</f>
        <v>96.59428483814708</v>
      </c>
      <c r="D14" s="277">
        <f>'Key formula data'!$C$52</f>
        <v>96.59428483814708</v>
      </c>
      <c r="E14" s="277">
        <f>'Key formula data'!$C$52</f>
        <v>96.59428483814708</v>
      </c>
      <c r="F14" s="277">
        <f>'Key formula data'!$C$52</f>
        <v>96.59428483814708</v>
      </c>
      <c r="G14" s="277">
        <f>'Key formula data'!$C$52</f>
        <v>96.59428483814708</v>
      </c>
      <c r="H14" s="277">
        <f>'Key formula data'!$C$52</f>
        <v>96.59428483814708</v>
      </c>
      <c r="I14" s="280"/>
      <c r="J14" s="212">
        <f>H14/$H$10</f>
        <v>0.24767765343114634</v>
      </c>
      <c r="K14" s="10"/>
      <c r="L14" s="233" t="s">
        <v>31</v>
      </c>
      <c r="M14" s="233" t="str">
        <f>'Key formula data'!G12</f>
        <v>Peckham</v>
      </c>
      <c r="N14" s="10"/>
      <c r="O14" s="10"/>
      <c r="P14" s="10"/>
      <c r="Q14" s="11"/>
    </row>
    <row r="15" spans="1:17" ht="12.75">
      <c r="A15" s="194" t="s">
        <v>179</v>
      </c>
      <c r="B15" s="195">
        <f>H15*0.4</f>
        <v>206</v>
      </c>
      <c r="C15" s="195">
        <f>H15*0.5</f>
        <v>257.5</v>
      </c>
      <c r="D15" s="195">
        <f>H15*0.6</f>
        <v>309</v>
      </c>
      <c r="E15" s="195">
        <f>H15*0.7</f>
        <v>360.5</v>
      </c>
      <c r="F15" s="195">
        <f>H15*0.8</f>
        <v>412</v>
      </c>
      <c r="G15" s="195">
        <f>H15*0.9</f>
        <v>463.5</v>
      </c>
      <c r="H15" s="195">
        <f>C5</f>
        <v>515</v>
      </c>
      <c r="I15" s="279"/>
      <c r="J15" s="263"/>
      <c r="K15" s="10"/>
      <c r="L15" s="233" t="s">
        <v>30</v>
      </c>
      <c r="M15" s="233" t="str">
        <f>'Key formula data'!G13</f>
        <v>Rotherhithe</v>
      </c>
      <c r="N15" s="10"/>
      <c r="O15" s="10"/>
      <c r="P15" s="10"/>
      <c r="Q15" s="11"/>
    </row>
    <row r="16" spans="1:17" ht="12.75">
      <c r="A16" s="185" t="str">
        <f>A12</f>
        <v>30% Lone parent median income</v>
      </c>
      <c r="B16" s="277">
        <f>'Key formula data'!$C$46</f>
        <v>52.321904287329666</v>
      </c>
      <c r="C16" s="277">
        <f>'Key formula data'!$C$46</f>
        <v>52.321904287329666</v>
      </c>
      <c r="D16" s="277">
        <f>'Key formula data'!$C$46</f>
        <v>52.321904287329666</v>
      </c>
      <c r="E16" s="277">
        <f>'Key formula data'!$C$46</f>
        <v>52.321904287329666</v>
      </c>
      <c r="F16" s="277">
        <f>'Key formula data'!$C$46</f>
        <v>52.321904287329666</v>
      </c>
      <c r="G16" s="277">
        <f>'Key formula data'!$C$46</f>
        <v>52.321904287329666</v>
      </c>
      <c r="H16" s="277">
        <f>'Key formula data'!$C$46</f>
        <v>52.321904287329666</v>
      </c>
      <c r="I16" s="280"/>
      <c r="J16" s="212">
        <f>H16/$H$15</f>
        <v>0.10159593065500906</v>
      </c>
      <c r="K16" s="10"/>
      <c r="L16" s="233" t="s">
        <v>29</v>
      </c>
      <c r="M16" s="233" t="str">
        <f>'Key formula data'!G14</f>
        <v>Walworth</v>
      </c>
      <c r="N16" s="10"/>
      <c r="O16" s="10"/>
      <c r="P16" s="10"/>
      <c r="Q16" s="11"/>
    </row>
    <row r="17" spans="1:17" ht="12.75">
      <c r="A17" s="185" t="s">
        <v>212</v>
      </c>
      <c r="B17" s="277">
        <f>'Key formula data'!$C$48</f>
        <v>169.0399984667574</v>
      </c>
      <c r="C17" s="277">
        <f>'Key formula data'!$C$48</f>
        <v>169.0399984667574</v>
      </c>
      <c r="D17" s="277">
        <f>'Key formula data'!$C$48</f>
        <v>169.0399984667574</v>
      </c>
      <c r="E17" s="277">
        <f>'Key formula data'!$C$48</f>
        <v>169.0399984667574</v>
      </c>
      <c r="F17" s="277">
        <f>'Key formula data'!$C$48</f>
        <v>169.0399984667574</v>
      </c>
      <c r="G17" s="277">
        <f>'Key formula data'!$C$48</f>
        <v>169.0399984667574</v>
      </c>
      <c r="H17" s="277">
        <f>'Key formula data'!$C$48</f>
        <v>169.0399984667574</v>
      </c>
      <c r="I17" s="280"/>
      <c r="J17" s="212">
        <f>H17/$H$15</f>
        <v>0.32823300673156774</v>
      </c>
      <c r="K17" s="10"/>
      <c r="L17" s="233" t="s">
        <v>35</v>
      </c>
      <c r="M17" s="233" t="str">
        <f>'Key formula data'!G15</f>
        <v>Dulwich</v>
      </c>
      <c r="N17" s="10"/>
      <c r="O17" s="10"/>
      <c r="P17" s="10"/>
      <c r="Q17" s="11"/>
    </row>
    <row r="18" spans="1:17" ht="12.75">
      <c r="A18" s="185" t="str">
        <f>A13</f>
        <v>30% Adult couple median income</v>
      </c>
      <c r="B18" s="277">
        <f>'Key formula data'!$C$47</f>
        <v>264.48435134254555</v>
      </c>
      <c r="C18" s="277">
        <f>'Key formula data'!$C$47</f>
        <v>264.48435134254555</v>
      </c>
      <c r="D18" s="277">
        <f>'Key formula data'!$C$47</f>
        <v>264.48435134254555</v>
      </c>
      <c r="E18" s="277">
        <f>'Key formula data'!$C$47</f>
        <v>264.48435134254555</v>
      </c>
      <c r="F18" s="277">
        <f>'Key formula data'!$C$47</f>
        <v>264.48435134254555</v>
      </c>
      <c r="G18" s="277">
        <f>'Key formula data'!$C$47</f>
        <v>264.48435134254555</v>
      </c>
      <c r="H18" s="277">
        <f>'Key formula data'!$C$47</f>
        <v>264.48435134254555</v>
      </c>
      <c r="I18" s="280"/>
      <c r="J18" s="212">
        <f>H18/$H$15</f>
        <v>0.5135618472670788</v>
      </c>
      <c r="K18" s="10"/>
      <c r="L18" s="233" t="s">
        <v>34</v>
      </c>
      <c r="M18" s="233" t="str">
        <f>'Key formula data'!G16</f>
        <v>East Dulwich</v>
      </c>
      <c r="N18" s="10"/>
      <c r="O18" s="10"/>
      <c r="P18" s="10"/>
      <c r="Q18" s="11"/>
    </row>
    <row r="19" spans="1:17" ht="12.75">
      <c r="A19" s="185" t="s">
        <v>199</v>
      </c>
      <c r="B19" s="277">
        <f>'Key formula data'!$C$52</f>
        <v>96.59428483814708</v>
      </c>
      <c r="C19" s="277">
        <f>'Key formula data'!$C$52</f>
        <v>96.59428483814708</v>
      </c>
      <c r="D19" s="277">
        <f>'Key formula data'!$C$52</f>
        <v>96.59428483814708</v>
      </c>
      <c r="E19" s="277">
        <f>'Key formula data'!$C$52</f>
        <v>96.59428483814708</v>
      </c>
      <c r="F19" s="277">
        <f>'Key formula data'!$C$52</f>
        <v>96.59428483814708</v>
      </c>
      <c r="G19" s="277">
        <f>'Key formula data'!$C$52</f>
        <v>96.59428483814708</v>
      </c>
      <c r="H19" s="277">
        <f>'Key formula data'!$C$52</f>
        <v>96.59428483814708</v>
      </c>
      <c r="I19" s="280"/>
      <c r="J19" s="212">
        <f>H19/$H$15</f>
        <v>0.18756171813232442</v>
      </c>
      <c r="K19" s="10"/>
      <c r="L19" s="233" t="s">
        <v>33</v>
      </c>
      <c r="M19" s="233" t="str">
        <f>'Key formula data'!G17</f>
        <v>Herne Hill</v>
      </c>
      <c r="N19" s="10"/>
      <c r="O19" s="10"/>
      <c r="P19" s="10"/>
      <c r="Q19" s="11"/>
    </row>
    <row r="20" spans="1:17" ht="12.75">
      <c r="A20" s="194" t="s">
        <v>180</v>
      </c>
      <c r="B20" s="195">
        <f>H20*0.4</f>
        <v>278</v>
      </c>
      <c r="C20" s="195">
        <f>H20*0.5</f>
        <v>347.5</v>
      </c>
      <c r="D20" s="195">
        <f>H20*0.6</f>
        <v>417</v>
      </c>
      <c r="E20" s="195">
        <f>H20*0.7</f>
        <v>486.49999999999994</v>
      </c>
      <c r="F20" s="195">
        <f>H20*0.8</f>
        <v>556</v>
      </c>
      <c r="G20" s="195">
        <f>H20*0.9</f>
        <v>625.5</v>
      </c>
      <c r="H20" s="195">
        <f>C6</f>
        <v>695</v>
      </c>
      <c r="I20" s="279"/>
      <c r="J20" s="263"/>
      <c r="K20" s="10"/>
      <c r="L20" s="10"/>
      <c r="M20" s="10"/>
      <c r="N20" s="10"/>
      <c r="O20" s="10"/>
      <c r="P20" s="10"/>
      <c r="Q20" s="11"/>
    </row>
    <row r="21" spans="1:17" ht="12.75">
      <c r="A21" s="185" t="str">
        <f>A16</f>
        <v>30% Lone parent median income</v>
      </c>
      <c r="B21" s="277">
        <f>'Key formula data'!$C$46</f>
        <v>52.321904287329666</v>
      </c>
      <c r="C21" s="277">
        <f>'Key formula data'!$C$46</f>
        <v>52.321904287329666</v>
      </c>
      <c r="D21" s="277">
        <f>'Key formula data'!$C$46</f>
        <v>52.321904287329666</v>
      </c>
      <c r="E21" s="277">
        <f>'Key formula data'!$C$46</f>
        <v>52.321904287329666</v>
      </c>
      <c r="F21" s="277">
        <f>'Key formula data'!$C$46</f>
        <v>52.321904287329666</v>
      </c>
      <c r="G21" s="277">
        <f>'Key formula data'!$C$46</f>
        <v>52.321904287329666</v>
      </c>
      <c r="H21" s="277">
        <f>'Key formula data'!$C$46</f>
        <v>52.321904287329666</v>
      </c>
      <c r="I21" s="280"/>
      <c r="J21" s="212">
        <f>H21/$H$20</f>
        <v>0.07528331552133764</v>
      </c>
      <c r="K21" s="227"/>
      <c r="L21" s="227"/>
      <c r="M21" s="227"/>
      <c r="N21" s="227"/>
      <c r="O21" s="227"/>
      <c r="P21" s="227"/>
      <c r="Q21" s="228"/>
    </row>
    <row r="22" spans="1:17" ht="12.75">
      <c r="A22" s="185" t="s">
        <v>212</v>
      </c>
      <c r="B22" s="277">
        <f>'Key formula data'!$C$48</f>
        <v>169.0399984667574</v>
      </c>
      <c r="C22" s="277">
        <f>'Key formula data'!$C$48</f>
        <v>169.0399984667574</v>
      </c>
      <c r="D22" s="277">
        <f>'Key formula data'!$C$48</f>
        <v>169.0399984667574</v>
      </c>
      <c r="E22" s="277">
        <f>'Key formula data'!$C$48</f>
        <v>169.0399984667574</v>
      </c>
      <c r="F22" s="277">
        <f>'Key formula data'!$C$48</f>
        <v>169.0399984667574</v>
      </c>
      <c r="G22" s="277">
        <f>'Key formula data'!$C$48</f>
        <v>169.0399984667574</v>
      </c>
      <c r="H22" s="277">
        <f>'Key formula data'!$C$48</f>
        <v>169.0399984667574</v>
      </c>
      <c r="I22" s="280"/>
      <c r="J22" s="212">
        <f>H22/$H$20</f>
        <v>0.24322301937662935</v>
      </c>
      <c r="K22" s="227"/>
      <c r="L22" s="227"/>
      <c r="M22" s="227"/>
      <c r="N22" s="227"/>
      <c r="O22" s="227"/>
      <c r="P22" s="227"/>
      <c r="Q22" s="228"/>
    </row>
    <row r="23" spans="1:17" ht="12.75">
      <c r="A23" s="185" t="s">
        <v>199</v>
      </c>
      <c r="B23" s="277">
        <f>'Key formula data'!$C$52</f>
        <v>96.59428483814708</v>
      </c>
      <c r="C23" s="277">
        <f>'Key formula data'!$C$52</f>
        <v>96.59428483814708</v>
      </c>
      <c r="D23" s="277">
        <f>'Key formula data'!$C$52</f>
        <v>96.59428483814708</v>
      </c>
      <c r="E23" s="277">
        <f>'Key formula data'!$C$52</f>
        <v>96.59428483814708</v>
      </c>
      <c r="F23" s="277">
        <f>'Key formula data'!$C$52</f>
        <v>96.59428483814708</v>
      </c>
      <c r="G23" s="277">
        <f>'Key formula data'!$C$52</f>
        <v>96.59428483814708</v>
      </c>
      <c r="H23" s="277">
        <f>'Key formula data'!$C$52</f>
        <v>96.59428483814708</v>
      </c>
      <c r="I23" s="280"/>
      <c r="J23" s="212">
        <f>H23/$H$20</f>
        <v>0.13898458250093104</v>
      </c>
      <c r="K23" s="227"/>
      <c r="L23" s="227"/>
      <c r="M23" s="227"/>
      <c r="N23" s="227"/>
      <c r="O23" s="227"/>
      <c r="P23" s="227"/>
      <c r="Q23" s="228"/>
    </row>
    <row r="24" spans="1:17" ht="12.75">
      <c r="A24" s="194" t="s">
        <v>181</v>
      </c>
      <c r="B24" s="195">
        <f>H24*0.4</f>
        <v>240</v>
      </c>
      <c r="C24" s="195">
        <f>H24*0.5</f>
        <v>300</v>
      </c>
      <c r="D24" s="195">
        <f>H24*0.6</f>
        <v>360</v>
      </c>
      <c r="E24" s="195">
        <f>H24*0.7</f>
        <v>420</v>
      </c>
      <c r="F24" s="195">
        <f>H24*0.8</f>
        <v>480</v>
      </c>
      <c r="G24" s="195">
        <f>H24*0.9</f>
        <v>540</v>
      </c>
      <c r="H24" s="195">
        <f>C7</f>
        <v>600</v>
      </c>
      <c r="I24" s="279"/>
      <c r="J24" s="263"/>
      <c r="K24" s="227"/>
      <c r="L24" s="227"/>
      <c r="M24" s="227"/>
      <c r="N24" s="227"/>
      <c r="O24" s="227"/>
      <c r="P24" s="227"/>
      <c r="Q24" s="228"/>
    </row>
    <row r="25" spans="1:17" ht="12.75">
      <c r="A25" s="185" t="str">
        <f>A12</f>
        <v>30% Lone parent median income</v>
      </c>
      <c r="B25" s="277">
        <f>'Key formula data'!$C$46</f>
        <v>52.321904287329666</v>
      </c>
      <c r="C25" s="277">
        <f>'Key formula data'!$C$46</f>
        <v>52.321904287329666</v>
      </c>
      <c r="D25" s="277">
        <f>'Key formula data'!$C$46</f>
        <v>52.321904287329666</v>
      </c>
      <c r="E25" s="277">
        <f>'Key formula data'!$C$46</f>
        <v>52.321904287329666</v>
      </c>
      <c r="F25" s="277">
        <f>'Key formula data'!$C$46</f>
        <v>52.321904287329666</v>
      </c>
      <c r="G25" s="277">
        <f>'Key formula data'!$C$46</f>
        <v>52.321904287329666</v>
      </c>
      <c r="H25" s="277">
        <f>'Key formula data'!$C$46</f>
        <v>52.321904287329666</v>
      </c>
      <c r="I25" s="280"/>
      <c r="J25" s="212">
        <f>H25/$H$24</f>
        <v>0.08720317381221611</v>
      </c>
      <c r="K25" s="227"/>
      <c r="L25" s="227"/>
      <c r="M25" s="227"/>
      <c r="N25" s="227"/>
      <c r="O25" s="227"/>
      <c r="P25" s="227"/>
      <c r="Q25" s="228"/>
    </row>
    <row r="26" spans="1:17" ht="12.75">
      <c r="A26" s="185" t="str">
        <f>A17</f>
        <v>30% Adult couple with children median income</v>
      </c>
      <c r="B26" s="277">
        <f>'Key formula data'!$C$48</f>
        <v>169.0399984667574</v>
      </c>
      <c r="C26" s="277">
        <f>'Key formula data'!$C$48</f>
        <v>169.0399984667574</v>
      </c>
      <c r="D26" s="277">
        <f>'Key formula data'!$C$48</f>
        <v>169.0399984667574</v>
      </c>
      <c r="E26" s="277">
        <f>'Key formula data'!$C$48</f>
        <v>169.0399984667574</v>
      </c>
      <c r="F26" s="277">
        <f>'Key formula data'!$C$48</f>
        <v>169.0399984667574</v>
      </c>
      <c r="G26" s="277">
        <f>'Key formula data'!$C$48</f>
        <v>169.0399984667574</v>
      </c>
      <c r="H26" s="277">
        <f>'Key formula data'!$C$48</f>
        <v>169.0399984667574</v>
      </c>
      <c r="I26" s="280"/>
      <c r="J26" s="212">
        <f>H26/$H$24</f>
        <v>0.281733330777929</v>
      </c>
      <c r="K26" s="227"/>
      <c r="L26" s="227"/>
      <c r="M26" s="227"/>
      <c r="N26" s="227"/>
      <c r="O26" s="227"/>
      <c r="P26" s="227"/>
      <c r="Q26" s="228"/>
    </row>
    <row r="27" spans="1:17" ht="12.75">
      <c r="A27" s="185" t="s">
        <v>199</v>
      </c>
      <c r="B27" s="277">
        <f>'Key formula data'!$C$52</f>
        <v>96.59428483814708</v>
      </c>
      <c r="C27" s="277">
        <f>'Key formula data'!$C$52</f>
        <v>96.59428483814708</v>
      </c>
      <c r="D27" s="277">
        <f>'Key formula data'!$C$52</f>
        <v>96.59428483814708</v>
      </c>
      <c r="E27" s="277">
        <f>'Key formula data'!$C$52</f>
        <v>96.59428483814708</v>
      </c>
      <c r="F27" s="277">
        <f>'Key formula data'!$C$52</f>
        <v>96.59428483814708</v>
      </c>
      <c r="G27" s="277">
        <f>'Key formula data'!$C$52</f>
        <v>96.59428483814708</v>
      </c>
      <c r="H27" s="277">
        <f>'Key formula data'!$C$52</f>
        <v>96.59428483814708</v>
      </c>
      <c r="I27" s="280"/>
      <c r="J27" s="212">
        <f>H27/$H$24</f>
        <v>0.16099047473024514</v>
      </c>
      <c r="K27" s="229"/>
      <c r="L27" s="229"/>
      <c r="M27" s="229"/>
      <c r="N27" s="229"/>
      <c r="O27" s="229"/>
      <c r="P27" s="229"/>
      <c r="Q27" s="230"/>
    </row>
    <row r="28" spans="1:17" ht="12.75">
      <c r="A28" s="115"/>
      <c r="B28" s="10"/>
      <c r="C28" s="10"/>
      <c r="D28" s="10"/>
      <c r="E28" s="10"/>
      <c r="F28" s="10"/>
      <c r="G28" s="10"/>
      <c r="H28" s="10"/>
      <c r="I28" s="10"/>
      <c r="J28" s="10"/>
      <c r="K28" s="229"/>
      <c r="L28" s="229"/>
      <c r="M28" s="229"/>
      <c r="N28" s="229"/>
      <c r="O28" s="229"/>
      <c r="P28" s="229"/>
      <c r="Q28" s="230"/>
    </row>
    <row r="29" spans="1:17" ht="51">
      <c r="A29" s="81" t="s">
        <v>38</v>
      </c>
      <c r="B29" s="83" t="s">
        <v>170</v>
      </c>
      <c r="C29" s="83" t="s">
        <v>159</v>
      </c>
      <c r="D29" s="83" t="s">
        <v>160</v>
      </c>
      <c r="E29" s="83" t="s">
        <v>161</v>
      </c>
      <c r="F29" s="83" t="s">
        <v>175</v>
      </c>
      <c r="G29" s="83" t="s">
        <v>176</v>
      </c>
      <c r="H29" s="88" t="s">
        <v>177</v>
      </c>
      <c r="I29" s="278"/>
      <c r="J29" s="211" t="s">
        <v>1</v>
      </c>
      <c r="K29" s="229"/>
      <c r="L29" s="229"/>
      <c r="M29" s="229"/>
      <c r="N29" s="229"/>
      <c r="O29" s="229"/>
      <c r="P29" s="229"/>
      <c r="Q29" s="230"/>
    </row>
    <row r="30" spans="1:17" ht="12.75">
      <c r="A30" s="194" t="s">
        <v>178</v>
      </c>
      <c r="B30" s="195">
        <f>H30*0.4</f>
        <v>128.7641681200529</v>
      </c>
      <c r="C30" s="195">
        <f>H30*0.5</f>
        <v>160.9552101500661</v>
      </c>
      <c r="D30" s="195">
        <f>H30*0.6</f>
        <v>193.14625218007933</v>
      </c>
      <c r="E30" s="195">
        <f>H30*0.7</f>
        <v>225.33729421009252</v>
      </c>
      <c r="F30" s="195">
        <f>H30*0.8</f>
        <v>257.5283362401058</v>
      </c>
      <c r="G30" s="195">
        <f>H30*0.9</f>
        <v>289.719378270119</v>
      </c>
      <c r="H30" s="195">
        <f>'Key formula data'!B8</f>
        <v>321.9104203001322</v>
      </c>
      <c r="I30" s="279"/>
      <c r="J30" s="263"/>
      <c r="K30" s="229"/>
      <c r="L30" s="229"/>
      <c r="M30" s="229"/>
      <c r="N30" s="229"/>
      <c r="O30" s="229"/>
      <c r="P30" s="229"/>
      <c r="Q30" s="230"/>
    </row>
    <row r="31" spans="1:17" ht="12.75">
      <c r="A31" s="185" t="s">
        <v>209</v>
      </c>
      <c r="B31" s="277">
        <f>'Key formula data'!$C$45</f>
        <v>96.59428483814708</v>
      </c>
      <c r="C31" s="277">
        <f>'Key formula data'!$C$45</f>
        <v>96.59428483814708</v>
      </c>
      <c r="D31" s="277">
        <f>'Key formula data'!$C$45</f>
        <v>96.59428483814708</v>
      </c>
      <c r="E31" s="277">
        <f>'Key formula data'!$C$45</f>
        <v>96.59428483814708</v>
      </c>
      <c r="F31" s="277">
        <f>'Key formula data'!$C$45</f>
        <v>96.59428483814708</v>
      </c>
      <c r="G31" s="277">
        <f>'Key formula data'!$C$45</f>
        <v>96.59428483814708</v>
      </c>
      <c r="H31" s="277">
        <f>'Key formula data'!$C$45</f>
        <v>96.59428483814708</v>
      </c>
      <c r="I31" s="280"/>
      <c r="J31" s="212">
        <f>H31/$H$30</f>
        <v>0.3000657286834259</v>
      </c>
      <c r="K31" s="231"/>
      <c r="L31" s="231"/>
      <c r="M31" s="231"/>
      <c r="N31" s="231"/>
      <c r="O31" s="231"/>
      <c r="P31" s="231"/>
      <c r="Q31" s="223"/>
    </row>
    <row r="32" spans="1:17" ht="12.75">
      <c r="A32" s="185" t="s">
        <v>210</v>
      </c>
      <c r="B32" s="277">
        <f>'Key formula data'!$C$46</f>
        <v>52.321904287329666</v>
      </c>
      <c r="C32" s="277">
        <f>'Key formula data'!$C$46</f>
        <v>52.321904287329666</v>
      </c>
      <c r="D32" s="277">
        <f>'Key formula data'!$C$46</f>
        <v>52.321904287329666</v>
      </c>
      <c r="E32" s="277">
        <f>'Key formula data'!$C$46</f>
        <v>52.321904287329666</v>
      </c>
      <c r="F32" s="277">
        <f>'Key formula data'!$C$46</f>
        <v>52.321904287329666</v>
      </c>
      <c r="G32" s="277">
        <f>'Key formula data'!$C$46</f>
        <v>52.321904287329666</v>
      </c>
      <c r="H32" s="277">
        <f>'Key formula data'!$C$46</f>
        <v>52.321904287329666</v>
      </c>
      <c r="I32" s="280"/>
      <c r="J32" s="212">
        <f>H32/$H$30</f>
        <v>0.1625356030368557</v>
      </c>
      <c r="K32" s="231"/>
      <c r="L32" s="231"/>
      <c r="M32" s="231"/>
      <c r="N32" s="231"/>
      <c r="O32" s="231"/>
      <c r="P32" s="231"/>
      <c r="Q32" s="223"/>
    </row>
    <row r="33" spans="1:17" ht="12.75">
      <c r="A33" s="185" t="s">
        <v>211</v>
      </c>
      <c r="B33" s="277">
        <f>'Key formula data'!$C$47</f>
        <v>264.48435134254555</v>
      </c>
      <c r="C33" s="277">
        <f>'Key formula data'!$C$47</f>
        <v>264.48435134254555</v>
      </c>
      <c r="D33" s="277">
        <f>'Key formula data'!$C$47</f>
        <v>264.48435134254555</v>
      </c>
      <c r="E33" s="277">
        <f>'Key formula data'!$C$47</f>
        <v>264.48435134254555</v>
      </c>
      <c r="F33" s="277">
        <f>'Key formula data'!$C$47</f>
        <v>264.48435134254555</v>
      </c>
      <c r="G33" s="277">
        <f>'Key formula data'!$C$47</f>
        <v>264.48435134254555</v>
      </c>
      <c r="H33" s="277">
        <f>'Key formula data'!$C$47</f>
        <v>264.48435134254555</v>
      </c>
      <c r="I33" s="280"/>
      <c r="J33" s="212">
        <f>H33/$H$30</f>
        <v>0.8216085428236661</v>
      </c>
      <c r="K33" s="231"/>
      <c r="L33" s="231"/>
      <c r="M33" s="231"/>
      <c r="N33" s="231"/>
      <c r="O33" s="231"/>
      <c r="P33" s="231"/>
      <c r="Q33" s="223"/>
    </row>
    <row r="34" spans="1:17" ht="12.75">
      <c r="A34" s="185" t="s">
        <v>199</v>
      </c>
      <c r="B34" s="277">
        <f>'Key formula data'!$C$52</f>
        <v>96.59428483814708</v>
      </c>
      <c r="C34" s="277">
        <f>'Key formula data'!$C$52</f>
        <v>96.59428483814708</v>
      </c>
      <c r="D34" s="277">
        <f>'Key formula data'!$C$52</f>
        <v>96.59428483814708</v>
      </c>
      <c r="E34" s="277">
        <f>'Key formula data'!$C$52</f>
        <v>96.59428483814708</v>
      </c>
      <c r="F34" s="277">
        <f>'Key formula data'!$C$52</f>
        <v>96.59428483814708</v>
      </c>
      <c r="G34" s="277">
        <f>'Key formula data'!$C$52</f>
        <v>96.59428483814708</v>
      </c>
      <c r="H34" s="277">
        <f>'Key formula data'!$C$52</f>
        <v>96.59428483814708</v>
      </c>
      <c r="I34" s="280"/>
      <c r="J34" s="212">
        <f>H34/$H$30</f>
        <v>0.3000657286834259</v>
      </c>
      <c r="K34" s="231"/>
      <c r="L34" s="231"/>
      <c r="M34" s="231"/>
      <c r="N34" s="231"/>
      <c r="O34" s="231"/>
      <c r="P34" s="231"/>
      <c r="Q34" s="223"/>
    </row>
    <row r="35" spans="1:17" ht="12.75">
      <c r="A35" s="194" t="s">
        <v>179</v>
      </c>
      <c r="B35" s="195">
        <f>H35*0.4</f>
        <v>168</v>
      </c>
      <c r="C35" s="195">
        <f>H35*0.5</f>
        <v>210</v>
      </c>
      <c r="D35" s="195">
        <f>H35*0.6</f>
        <v>252</v>
      </c>
      <c r="E35" s="195">
        <f>H35*0.7</f>
        <v>294</v>
      </c>
      <c r="F35" s="195">
        <f>H35*0.8</f>
        <v>336</v>
      </c>
      <c r="G35" s="195">
        <f>H35*0.9</f>
        <v>378</v>
      </c>
      <c r="H35" s="195">
        <f>'Key formula data'!C8</f>
        <v>420</v>
      </c>
      <c r="I35" s="279"/>
      <c r="J35" s="263"/>
      <c r="K35" s="231"/>
      <c r="L35" s="231"/>
      <c r="M35" s="231"/>
      <c r="N35" s="231"/>
      <c r="O35" s="231"/>
      <c r="P35" s="231"/>
      <c r="Q35" s="223"/>
    </row>
    <row r="36" spans="1:17" ht="12.75">
      <c r="A36" s="185" t="str">
        <f>A32</f>
        <v>30% Lone parent median income</v>
      </c>
      <c r="B36" s="277">
        <f>'Key formula data'!$C$46</f>
        <v>52.321904287329666</v>
      </c>
      <c r="C36" s="277">
        <f>'Key formula data'!$C$46</f>
        <v>52.321904287329666</v>
      </c>
      <c r="D36" s="277">
        <f>'Key formula data'!$C$46</f>
        <v>52.321904287329666</v>
      </c>
      <c r="E36" s="277">
        <f>'Key formula data'!$C$46</f>
        <v>52.321904287329666</v>
      </c>
      <c r="F36" s="277">
        <f>'Key formula data'!$C$46</f>
        <v>52.321904287329666</v>
      </c>
      <c r="G36" s="277">
        <f>'Key formula data'!$C$46</f>
        <v>52.321904287329666</v>
      </c>
      <c r="H36" s="277">
        <f>'Key formula data'!$C$46</f>
        <v>52.321904287329666</v>
      </c>
      <c r="I36" s="280"/>
      <c r="J36" s="212">
        <f>H36/$H$35</f>
        <v>0.12457596258888015</v>
      </c>
      <c r="K36" s="231"/>
      <c r="L36" s="231"/>
      <c r="M36" s="231"/>
      <c r="N36" s="231"/>
      <c r="O36" s="231"/>
      <c r="P36" s="231"/>
      <c r="Q36" s="223"/>
    </row>
    <row r="37" spans="1:17" ht="12.75">
      <c r="A37" s="185" t="s">
        <v>212</v>
      </c>
      <c r="B37" s="277">
        <f>'Key formula data'!$C$48</f>
        <v>169.0399984667574</v>
      </c>
      <c r="C37" s="277">
        <f>'Key formula data'!$C$48</f>
        <v>169.0399984667574</v>
      </c>
      <c r="D37" s="277">
        <f>'Key formula data'!$C$48</f>
        <v>169.0399984667574</v>
      </c>
      <c r="E37" s="277">
        <f>'Key formula data'!$C$48</f>
        <v>169.0399984667574</v>
      </c>
      <c r="F37" s="277">
        <f>'Key formula data'!$C$48</f>
        <v>169.0399984667574</v>
      </c>
      <c r="G37" s="277">
        <f>'Key formula data'!$C$48</f>
        <v>169.0399984667574</v>
      </c>
      <c r="H37" s="277">
        <f>'Key formula data'!$C$48</f>
        <v>169.0399984667574</v>
      </c>
      <c r="I37" s="280"/>
      <c r="J37" s="212">
        <f>H37/$H$35</f>
        <v>0.40247618682561287</v>
      </c>
      <c r="K37" s="231"/>
      <c r="L37" s="231"/>
      <c r="M37" s="231"/>
      <c r="N37" s="231"/>
      <c r="O37" s="231"/>
      <c r="P37" s="231"/>
      <c r="Q37" s="223"/>
    </row>
    <row r="38" spans="1:17" ht="12.75">
      <c r="A38" s="185" t="str">
        <f>A33</f>
        <v>30% Adult couple median income</v>
      </c>
      <c r="B38" s="277">
        <f>'Key formula data'!$C$47</f>
        <v>264.48435134254555</v>
      </c>
      <c r="C38" s="277">
        <f>'Key formula data'!$C$47</f>
        <v>264.48435134254555</v>
      </c>
      <c r="D38" s="277">
        <f>'Key formula data'!$C$47</f>
        <v>264.48435134254555</v>
      </c>
      <c r="E38" s="277">
        <f>'Key formula data'!$C$47</f>
        <v>264.48435134254555</v>
      </c>
      <c r="F38" s="277">
        <f>'Key formula data'!$C$47</f>
        <v>264.48435134254555</v>
      </c>
      <c r="G38" s="277">
        <f>'Key formula data'!$C$47</f>
        <v>264.48435134254555</v>
      </c>
      <c r="H38" s="277">
        <f>'Key formula data'!$C$47</f>
        <v>264.48435134254555</v>
      </c>
      <c r="I38" s="280"/>
      <c r="J38" s="212">
        <f>H38/$H$35</f>
        <v>0.6297246460536798</v>
      </c>
      <c r="K38" s="231"/>
      <c r="L38" s="231"/>
      <c r="M38" s="231"/>
      <c r="N38" s="231"/>
      <c r="O38" s="231"/>
      <c r="P38" s="231"/>
      <c r="Q38" s="223"/>
    </row>
    <row r="39" spans="1:17" ht="12.75">
      <c r="A39" s="185" t="s">
        <v>199</v>
      </c>
      <c r="B39" s="277">
        <f>'Key formula data'!$C$52</f>
        <v>96.59428483814708</v>
      </c>
      <c r="C39" s="277">
        <f>'Key formula data'!$C$52</f>
        <v>96.59428483814708</v>
      </c>
      <c r="D39" s="277">
        <f>'Key formula data'!$C$52</f>
        <v>96.59428483814708</v>
      </c>
      <c r="E39" s="277">
        <f>'Key formula data'!$C$52</f>
        <v>96.59428483814708</v>
      </c>
      <c r="F39" s="277">
        <f>'Key formula data'!$C$52</f>
        <v>96.59428483814708</v>
      </c>
      <c r="G39" s="277">
        <f>'Key formula data'!$C$52</f>
        <v>96.59428483814708</v>
      </c>
      <c r="H39" s="277">
        <f>'Key formula data'!$C$52</f>
        <v>96.59428483814708</v>
      </c>
      <c r="I39" s="280"/>
      <c r="J39" s="212">
        <f>H39/$H$35</f>
        <v>0.22998639247177874</v>
      </c>
      <c r="K39" s="231"/>
      <c r="L39" s="231"/>
      <c r="M39" s="231"/>
      <c r="N39" s="231"/>
      <c r="O39" s="231"/>
      <c r="P39" s="231"/>
      <c r="Q39" s="223"/>
    </row>
    <row r="40" spans="1:17" ht="12.75">
      <c r="A40" s="194" t="s">
        <v>180</v>
      </c>
      <c r="B40" s="195">
        <f>H40*0.4</f>
        <v>200</v>
      </c>
      <c r="C40" s="195">
        <f>H40*0.5</f>
        <v>250</v>
      </c>
      <c r="D40" s="195">
        <f>H40*0.6</f>
        <v>300</v>
      </c>
      <c r="E40" s="195">
        <f>H40*0.7</f>
        <v>350</v>
      </c>
      <c r="F40" s="195">
        <f>H40*0.8</f>
        <v>400</v>
      </c>
      <c r="G40" s="195">
        <f>H40*0.9</f>
        <v>450</v>
      </c>
      <c r="H40" s="195">
        <f>'Key formula data'!D8</f>
        <v>500</v>
      </c>
      <c r="I40" s="279"/>
      <c r="J40" s="263"/>
      <c r="K40" s="10"/>
      <c r="L40" s="10"/>
      <c r="M40" s="10"/>
      <c r="N40" s="10"/>
      <c r="O40" s="10"/>
      <c r="P40" s="10"/>
      <c r="Q40" s="11"/>
    </row>
    <row r="41" spans="1:17" ht="12.75">
      <c r="A41" s="185" t="str">
        <f>A36</f>
        <v>30% Lone parent median income</v>
      </c>
      <c r="B41" s="277">
        <f>'Key formula data'!$C$46</f>
        <v>52.321904287329666</v>
      </c>
      <c r="C41" s="277">
        <f>'Key formula data'!$C$46</f>
        <v>52.321904287329666</v>
      </c>
      <c r="D41" s="277">
        <f>'Key formula data'!$C$46</f>
        <v>52.321904287329666</v>
      </c>
      <c r="E41" s="277">
        <f>'Key formula data'!$C$46</f>
        <v>52.321904287329666</v>
      </c>
      <c r="F41" s="277">
        <f>'Key formula data'!$C$46</f>
        <v>52.321904287329666</v>
      </c>
      <c r="G41" s="277">
        <f>'Key formula data'!$C$46</f>
        <v>52.321904287329666</v>
      </c>
      <c r="H41" s="277">
        <f>'Key formula data'!$C$46</f>
        <v>52.321904287329666</v>
      </c>
      <c r="I41" s="280"/>
      <c r="J41" s="212">
        <f>H41/$H$40</f>
        <v>0.10464380857465932</v>
      </c>
      <c r="K41" s="10"/>
      <c r="L41" s="10"/>
      <c r="M41" s="10"/>
      <c r="N41" s="10"/>
      <c r="O41" s="10"/>
      <c r="P41" s="10"/>
      <c r="Q41" s="11"/>
    </row>
    <row r="42" spans="1:17" ht="12.75">
      <c r="A42" s="185" t="s">
        <v>212</v>
      </c>
      <c r="B42" s="277">
        <f>'Key formula data'!$C$48</f>
        <v>169.0399984667574</v>
      </c>
      <c r="C42" s="277">
        <f>'Key formula data'!$C$48</f>
        <v>169.0399984667574</v>
      </c>
      <c r="D42" s="277">
        <f>'Key formula data'!$C$48</f>
        <v>169.0399984667574</v>
      </c>
      <c r="E42" s="277">
        <f>'Key formula data'!$C$48</f>
        <v>169.0399984667574</v>
      </c>
      <c r="F42" s="277">
        <f>'Key formula data'!$C$48</f>
        <v>169.0399984667574</v>
      </c>
      <c r="G42" s="277">
        <f>'Key formula data'!$C$48</f>
        <v>169.0399984667574</v>
      </c>
      <c r="H42" s="277">
        <f>'Key formula data'!$C$48</f>
        <v>169.0399984667574</v>
      </c>
      <c r="I42" s="280"/>
      <c r="J42" s="212">
        <f>H42/$H$40</f>
        <v>0.3380799969335148</v>
      </c>
      <c r="K42" s="10"/>
      <c r="L42" s="10"/>
      <c r="M42" s="10"/>
      <c r="N42" s="10"/>
      <c r="O42" s="10"/>
      <c r="P42" s="10"/>
      <c r="Q42" s="11"/>
    </row>
    <row r="43" spans="1:17" ht="12.75">
      <c r="A43" s="185" t="s">
        <v>199</v>
      </c>
      <c r="B43" s="277">
        <f>'Key formula data'!$C$52</f>
        <v>96.59428483814708</v>
      </c>
      <c r="C43" s="277">
        <f>'Key formula data'!$C$52</f>
        <v>96.59428483814708</v>
      </c>
      <c r="D43" s="277">
        <f>'Key formula data'!$C$52</f>
        <v>96.59428483814708</v>
      </c>
      <c r="E43" s="277">
        <f>'Key formula data'!$C$52</f>
        <v>96.59428483814708</v>
      </c>
      <c r="F43" s="277">
        <f>'Key formula data'!$C$52</f>
        <v>96.59428483814708</v>
      </c>
      <c r="G43" s="277">
        <f>'Key formula data'!$C$52</f>
        <v>96.59428483814708</v>
      </c>
      <c r="H43" s="277">
        <f>'Key formula data'!$C$52</f>
        <v>96.59428483814708</v>
      </c>
      <c r="I43" s="280"/>
      <c r="J43" s="212">
        <f>H43/$H$40</f>
        <v>0.19318856967629416</v>
      </c>
      <c r="K43" s="10"/>
      <c r="L43" s="10"/>
      <c r="M43" s="10"/>
      <c r="N43" s="10"/>
      <c r="O43" s="10"/>
      <c r="P43" s="10"/>
      <c r="Q43" s="11"/>
    </row>
    <row r="44" spans="1:17" ht="12.75">
      <c r="A44" s="194" t="s">
        <v>181</v>
      </c>
      <c r="B44" s="195">
        <f>H44*0.4</f>
        <v>230.4</v>
      </c>
      <c r="C44" s="195">
        <f>H44*0.5</f>
        <v>288</v>
      </c>
      <c r="D44" s="195">
        <f>H44*0.6</f>
        <v>345.59999999999997</v>
      </c>
      <c r="E44" s="195">
        <f>H44*0.7</f>
        <v>403.2</v>
      </c>
      <c r="F44" s="195">
        <f>H44*0.8</f>
        <v>460.8</v>
      </c>
      <c r="G44" s="195">
        <f>H44*0.9</f>
        <v>518.4</v>
      </c>
      <c r="H44" s="195">
        <f>'Key formula data'!E8</f>
        <v>576</v>
      </c>
      <c r="I44" s="279"/>
      <c r="J44" s="263"/>
      <c r="K44" s="10"/>
      <c r="L44" s="10"/>
      <c r="M44" s="10"/>
      <c r="N44" s="10"/>
      <c r="O44" s="10"/>
      <c r="P44" s="10"/>
      <c r="Q44" s="11"/>
    </row>
    <row r="45" spans="1:17" ht="12.75">
      <c r="A45" s="185" t="str">
        <f>A32</f>
        <v>30% Lone parent median income</v>
      </c>
      <c r="B45" s="277">
        <f>'Key formula data'!$C$46</f>
        <v>52.321904287329666</v>
      </c>
      <c r="C45" s="277">
        <f>'Key formula data'!$C$46</f>
        <v>52.321904287329666</v>
      </c>
      <c r="D45" s="277">
        <f>'Key formula data'!$C$46</f>
        <v>52.321904287329666</v>
      </c>
      <c r="E45" s="277">
        <f>'Key formula data'!$C$46</f>
        <v>52.321904287329666</v>
      </c>
      <c r="F45" s="277">
        <f>'Key formula data'!$C$46</f>
        <v>52.321904287329666</v>
      </c>
      <c r="G45" s="277">
        <f>'Key formula data'!$C$46</f>
        <v>52.321904287329666</v>
      </c>
      <c r="H45" s="277">
        <f>'Key formula data'!$C$46</f>
        <v>52.321904287329666</v>
      </c>
      <c r="I45" s="280"/>
      <c r="J45" s="212">
        <f>H45/$H$44</f>
        <v>0.09083663938772511</v>
      </c>
      <c r="K45" s="10"/>
      <c r="L45" s="10"/>
      <c r="M45" s="10"/>
      <c r="N45" s="10"/>
      <c r="O45" s="10"/>
      <c r="P45" s="10"/>
      <c r="Q45" s="11"/>
    </row>
    <row r="46" spans="1:17" ht="12.75">
      <c r="A46" s="185" t="str">
        <f>A37</f>
        <v>30% Adult couple with children median income</v>
      </c>
      <c r="B46" s="277">
        <f>'Key formula data'!$C$48</f>
        <v>169.0399984667574</v>
      </c>
      <c r="C46" s="277">
        <f>'Key formula data'!$C$48</f>
        <v>169.0399984667574</v>
      </c>
      <c r="D46" s="277">
        <f>'Key formula data'!$C$48</f>
        <v>169.0399984667574</v>
      </c>
      <c r="E46" s="277">
        <f>'Key formula data'!$C$48</f>
        <v>169.0399984667574</v>
      </c>
      <c r="F46" s="277">
        <f>'Key formula data'!$C$48</f>
        <v>169.0399984667574</v>
      </c>
      <c r="G46" s="277">
        <f>'Key formula data'!$C$48</f>
        <v>169.0399984667574</v>
      </c>
      <c r="H46" s="277">
        <f>'Key formula data'!$C$48</f>
        <v>169.0399984667574</v>
      </c>
      <c r="I46" s="280"/>
      <c r="J46" s="212">
        <f>H46/$H$44</f>
        <v>0.2934722195603427</v>
      </c>
      <c r="K46" s="10"/>
      <c r="L46" s="10"/>
      <c r="M46" s="10"/>
      <c r="N46" s="10"/>
      <c r="O46" s="10"/>
      <c r="P46" s="10"/>
      <c r="Q46" s="11"/>
    </row>
    <row r="47" spans="1:17" ht="12.75">
      <c r="A47" s="185" t="s">
        <v>199</v>
      </c>
      <c r="B47" s="277">
        <f>'Key formula data'!$C$52</f>
        <v>96.59428483814708</v>
      </c>
      <c r="C47" s="277">
        <f>'Key formula data'!$C$52</f>
        <v>96.59428483814708</v>
      </c>
      <c r="D47" s="277">
        <f>'Key formula data'!$C$52</f>
        <v>96.59428483814708</v>
      </c>
      <c r="E47" s="277">
        <f>'Key formula data'!$C$52</f>
        <v>96.59428483814708</v>
      </c>
      <c r="F47" s="277">
        <f>'Key formula data'!$C$52</f>
        <v>96.59428483814708</v>
      </c>
      <c r="G47" s="277">
        <f>'Key formula data'!$C$52</f>
        <v>96.59428483814708</v>
      </c>
      <c r="H47" s="277">
        <f>'Key formula data'!$C$52</f>
        <v>96.59428483814708</v>
      </c>
      <c r="I47" s="280"/>
      <c r="J47" s="212">
        <f>H47/$H$44</f>
        <v>0.16769841117733866</v>
      </c>
      <c r="K47" s="10"/>
      <c r="L47" s="10"/>
      <c r="M47" s="10"/>
      <c r="N47" s="10"/>
      <c r="O47" s="10"/>
      <c r="P47" s="10"/>
      <c r="Q47" s="11"/>
    </row>
    <row r="48" spans="1:17" ht="13.5" thickBot="1">
      <c r="A48" s="117"/>
      <c r="B48" s="13"/>
      <c r="C48" s="13"/>
      <c r="D48" s="13"/>
      <c r="E48" s="13"/>
      <c r="F48" s="13"/>
      <c r="G48" s="13"/>
      <c r="H48" s="13"/>
      <c r="I48" s="13"/>
      <c r="J48" s="13"/>
      <c r="K48" s="13"/>
      <c r="L48" s="13"/>
      <c r="M48" s="13"/>
      <c r="N48" s="13"/>
      <c r="O48" s="13"/>
      <c r="P48" s="13"/>
      <c r="Q48" s="14"/>
    </row>
    <row r="49" spans="1:17" ht="39.75" customHeight="1">
      <c r="A49" s="10"/>
      <c r="B49" s="10"/>
      <c r="C49" s="10"/>
      <c r="D49" s="10"/>
      <c r="E49" s="10"/>
      <c r="F49" s="10"/>
      <c r="G49" s="10"/>
      <c r="H49" s="10"/>
      <c r="I49" s="10"/>
      <c r="J49" s="10"/>
      <c r="K49" s="10"/>
      <c r="L49" s="10"/>
      <c r="M49" s="10"/>
      <c r="N49" s="10"/>
      <c r="O49" s="10"/>
      <c r="P49" s="10"/>
      <c r="Q49" s="10"/>
    </row>
    <row r="50" spans="1:17" ht="18">
      <c r="A50" s="10"/>
      <c r="B50" s="10"/>
      <c r="C50" s="10"/>
      <c r="D50" s="10"/>
      <c r="E50" s="10"/>
      <c r="F50" s="10"/>
      <c r="G50" s="10"/>
      <c r="H50" s="10"/>
      <c r="I50" s="10"/>
      <c r="J50" s="10"/>
      <c r="K50" s="186"/>
      <c r="L50" s="10"/>
      <c r="M50" s="10"/>
      <c r="N50" s="10"/>
      <c r="O50" s="10"/>
      <c r="P50" s="10"/>
      <c r="Q50" s="10"/>
    </row>
    <row r="51" spans="1:17" ht="12.75">
      <c r="A51" s="10"/>
      <c r="B51" s="10"/>
      <c r="C51" s="10"/>
      <c r="D51" s="10"/>
      <c r="E51" s="10"/>
      <c r="F51" s="10"/>
      <c r="G51" s="10"/>
      <c r="H51" s="10"/>
      <c r="I51" s="10"/>
      <c r="J51" s="10"/>
      <c r="K51" s="10"/>
      <c r="L51" s="10"/>
      <c r="M51" s="10"/>
      <c r="N51" s="10"/>
      <c r="O51" s="10"/>
      <c r="P51" s="10"/>
      <c r="Q51" s="10"/>
    </row>
    <row r="52" spans="1:17" ht="12.75">
      <c r="A52" s="10"/>
      <c r="B52" s="10"/>
      <c r="C52" s="10"/>
      <c r="D52" s="10"/>
      <c r="E52" s="10"/>
      <c r="F52" s="10"/>
      <c r="G52" s="10"/>
      <c r="H52" s="10"/>
      <c r="I52" s="10"/>
      <c r="J52" s="10"/>
      <c r="K52" s="10"/>
      <c r="L52" s="10"/>
      <c r="M52" s="10"/>
      <c r="N52" s="10"/>
      <c r="O52" s="10"/>
      <c r="P52" s="10"/>
      <c r="Q52" s="10"/>
    </row>
    <row r="53" spans="1:17" ht="12.75">
      <c r="A53" s="10"/>
      <c r="B53" s="10"/>
      <c r="C53" s="10"/>
      <c r="D53" s="10"/>
      <c r="E53" s="10"/>
      <c r="F53" s="10"/>
      <c r="G53" s="10"/>
      <c r="H53" s="10"/>
      <c r="I53" s="10"/>
      <c r="J53" s="10"/>
      <c r="K53" s="10"/>
      <c r="L53" s="10"/>
      <c r="M53" s="10"/>
      <c r="N53" s="10"/>
      <c r="O53" s="10"/>
      <c r="P53" s="10"/>
      <c r="Q53" s="10"/>
    </row>
    <row r="54" spans="1:17" ht="12.75">
      <c r="A54" s="10"/>
      <c r="B54" s="10"/>
      <c r="C54" s="10"/>
      <c r="D54" s="10"/>
      <c r="E54" s="10"/>
      <c r="F54" s="10"/>
      <c r="G54" s="10"/>
      <c r="H54" s="10"/>
      <c r="I54" s="10"/>
      <c r="J54" s="10"/>
      <c r="K54" s="10"/>
      <c r="L54" s="10"/>
      <c r="M54" s="10"/>
      <c r="N54" s="10"/>
      <c r="O54" s="10"/>
      <c r="P54" s="10"/>
      <c r="Q54" s="10"/>
    </row>
    <row r="55" spans="1:17" ht="12.75">
      <c r="A55" s="10"/>
      <c r="B55" s="10"/>
      <c r="C55" s="10"/>
      <c r="D55" s="10"/>
      <c r="E55" s="10"/>
      <c r="F55" s="10"/>
      <c r="G55" s="10"/>
      <c r="H55" s="10"/>
      <c r="I55" s="10"/>
      <c r="J55" s="10"/>
      <c r="K55" s="10"/>
      <c r="L55" s="10"/>
      <c r="M55" s="10"/>
      <c r="N55" s="10"/>
      <c r="O55" s="10"/>
      <c r="P55" s="10"/>
      <c r="Q55" s="10"/>
    </row>
    <row r="56" spans="1:17" ht="12.75">
      <c r="A56" s="10"/>
      <c r="B56" s="10"/>
      <c r="C56" s="10"/>
      <c r="D56" s="10"/>
      <c r="E56" s="10"/>
      <c r="F56" s="10"/>
      <c r="G56" s="10"/>
      <c r="H56" s="10"/>
      <c r="I56" s="10"/>
      <c r="J56" s="10"/>
      <c r="K56" s="10"/>
      <c r="L56" s="10"/>
      <c r="M56" s="10"/>
      <c r="N56" s="10"/>
      <c r="O56" s="10"/>
      <c r="P56" s="10"/>
      <c r="Q56" s="10"/>
    </row>
    <row r="57" spans="1:17" ht="12.75">
      <c r="A57" s="10"/>
      <c r="B57" s="10"/>
      <c r="C57" s="10"/>
      <c r="D57" s="10"/>
      <c r="E57" s="10"/>
      <c r="F57" s="10"/>
      <c r="G57" s="10"/>
      <c r="H57" s="10"/>
      <c r="I57" s="10"/>
      <c r="J57" s="10"/>
      <c r="K57" s="10"/>
      <c r="L57" s="10"/>
      <c r="M57" s="10"/>
      <c r="N57" s="10"/>
      <c r="O57" s="10"/>
      <c r="P57" s="10"/>
      <c r="Q57" s="10"/>
    </row>
    <row r="58" spans="1:17" ht="12.75">
      <c r="A58" s="10"/>
      <c r="B58" s="10"/>
      <c r="C58" s="10"/>
      <c r="D58" s="10"/>
      <c r="E58" s="10"/>
      <c r="F58" s="10"/>
      <c r="G58" s="10"/>
      <c r="H58" s="10"/>
      <c r="I58" s="10"/>
      <c r="J58" s="10"/>
      <c r="K58" s="10"/>
      <c r="L58" s="10"/>
      <c r="M58" s="10"/>
      <c r="N58" s="10"/>
      <c r="O58" s="10"/>
      <c r="P58" s="10"/>
      <c r="Q58" s="10"/>
    </row>
    <row r="59" spans="1:17" ht="12.75">
      <c r="A59" s="10"/>
      <c r="B59" s="10"/>
      <c r="C59" s="10"/>
      <c r="D59" s="10"/>
      <c r="E59" s="10"/>
      <c r="F59" s="10"/>
      <c r="G59" s="10"/>
      <c r="H59" s="10"/>
      <c r="I59" s="10"/>
      <c r="J59" s="10"/>
      <c r="K59" s="10"/>
      <c r="L59" s="10"/>
      <c r="M59" s="10"/>
      <c r="N59" s="10"/>
      <c r="O59" s="10"/>
      <c r="P59" s="10"/>
      <c r="Q59" s="10"/>
    </row>
    <row r="60" spans="1:17" ht="12.75">
      <c r="A60" s="10"/>
      <c r="B60" s="10"/>
      <c r="C60" s="10"/>
      <c r="D60" s="10"/>
      <c r="E60" s="10"/>
      <c r="F60" s="10"/>
      <c r="G60" s="10"/>
      <c r="H60" s="10"/>
      <c r="I60" s="10"/>
      <c r="J60" s="10"/>
      <c r="K60" s="10"/>
      <c r="L60" s="10"/>
      <c r="M60" s="10"/>
      <c r="N60" s="10"/>
      <c r="O60" s="10"/>
      <c r="P60" s="10"/>
      <c r="Q60" s="10"/>
    </row>
    <row r="61" spans="1:17" ht="12.75">
      <c r="A61" s="10"/>
      <c r="B61" s="10"/>
      <c r="C61" s="10"/>
      <c r="D61" s="10"/>
      <c r="E61" s="10"/>
      <c r="F61" s="10"/>
      <c r="G61" s="10"/>
      <c r="H61" s="10"/>
      <c r="I61" s="10"/>
      <c r="J61" s="10"/>
      <c r="K61" s="10"/>
      <c r="L61" s="10"/>
      <c r="M61" s="10"/>
      <c r="N61" s="10"/>
      <c r="O61" s="10"/>
      <c r="P61" s="10"/>
      <c r="Q61" s="10"/>
    </row>
    <row r="62" spans="1:17" ht="12.75">
      <c r="A62" s="10"/>
      <c r="B62" s="10"/>
      <c r="C62" s="10"/>
      <c r="D62" s="10"/>
      <c r="E62" s="10"/>
      <c r="F62" s="10"/>
      <c r="G62" s="10"/>
      <c r="H62" s="10"/>
      <c r="I62" s="10"/>
      <c r="J62" s="10"/>
      <c r="K62" s="10"/>
      <c r="L62" s="10"/>
      <c r="M62" s="10"/>
      <c r="N62" s="10"/>
      <c r="O62" s="10"/>
      <c r="P62" s="10"/>
      <c r="Q62" s="10"/>
    </row>
    <row r="63" spans="1:17" ht="12.75">
      <c r="A63" s="10"/>
      <c r="B63" s="10"/>
      <c r="C63" s="10"/>
      <c r="D63" s="10"/>
      <c r="E63" s="10"/>
      <c r="F63" s="10"/>
      <c r="G63" s="10"/>
      <c r="H63" s="10"/>
      <c r="I63" s="10"/>
      <c r="J63" s="10"/>
      <c r="K63" s="10"/>
      <c r="L63" s="10"/>
      <c r="M63" s="10"/>
      <c r="N63" s="10"/>
      <c r="O63" s="10"/>
      <c r="P63" s="10"/>
      <c r="Q63" s="10"/>
    </row>
    <row r="64" spans="1:17" ht="12.75">
      <c r="A64" s="10"/>
      <c r="B64" s="10"/>
      <c r="C64" s="10"/>
      <c r="D64" s="10"/>
      <c r="E64" s="10"/>
      <c r="F64" s="10"/>
      <c r="G64" s="10"/>
      <c r="H64" s="10"/>
      <c r="I64" s="10"/>
      <c r="J64" s="10"/>
      <c r="K64" s="10"/>
      <c r="L64" s="10"/>
      <c r="M64" s="10"/>
      <c r="N64" s="10"/>
      <c r="O64" s="10"/>
      <c r="P64" s="10"/>
      <c r="Q64" s="10"/>
    </row>
    <row r="65" spans="1:17" ht="12.75">
      <c r="A65" s="10"/>
      <c r="B65" s="10"/>
      <c r="C65" s="10"/>
      <c r="D65" s="10"/>
      <c r="E65" s="10"/>
      <c r="F65" s="10"/>
      <c r="G65" s="10"/>
      <c r="H65" s="10"/>
      <c r="I65" s="10"/>
      <c r="J65" s="10"/>
      <c r="K65" s="10"/>
      <c r="L65" s="10"/>
      <c r="M65" s="10"/>
      <c r="N65" s="10"/>
      <c r="O65" s="10"/>
      <c r="P65" s="10"/>
      <c r="Q65" s="10"/>
    </row>
    <row r="66" spans="1:17" ht="12.75">
      <c r="A66" s="10"/>
      <c r="B66" s="10"/>
      <c r="C66" s="10"/>
      <c r="D66" s="10"/>
      <c r="E66" s="10"/>
      <c r="F66" s="10"/>
      <c r="G66" s="10"/>
      <c r="H66" s="10"/>
      <c r="I66" s="10"/>
      <c r="J66" s="10"/>
      <c r="K66" s="10"/>
      <c r="L66" s="10"/>
      <c r="M66" s="10"/>
      <c r="N66" s="10"/>
      <c r="O66" s="10"/>
      <c r="P66" s="10"/>
      <c r="Q66" s="10"/>
    </row>
    <row r="67" spans="1:17" ht="12.75">
      <c r="A67" s="10"/>
      <c r="B67" s="10"/>
      <c r="C67" s="10"/>
      <c r="D67" s="10"/>
      <c r="E67" s="10"/>
      <c r="F67" s="10"/>
      <c r="G67" s="10"/>
      <c r="H67" s="10"/>
      <c r="I67" s="10"/>
      <c r="J67" s="10"/>
      <c r="K67" s="10"/>
      <c r="L67" s="10"/>
      <c r="M67" s="10"/>
      <c r="N67" s="10"/>
      <c r="O67" s="10"/>
      <c r="P67" s="10"/>
      <c r="Q67" s="10"/>
    </row>
    <row r="68" spans="1:17" ht="12.75">
      <c r="A68" s="10"/>
      <c r="B68" s="10"/>
      <c r="C68" s="10"/>
      <c r="D68" s="10"/>
      <c r="E68" s="10"/>
      <c r="F68" s="10"/>
      <c r="G68" s="10"/>
      <c r="H68" s="10"/>
      <c r="I68" s="10"/>
      <c r="J68" s="10"/>
      <c r="K68" s="10"/>
      <c r="L68" s="10"/>
      <c r="M68" s="10"/>
      <c r="N68" s="10"/>
      <c r="O68" s="10"/>
      <c r="P68" s="10"/>
      <c r="Q68" s="10"/>
    </row>
    <row r="69" spans="1:17" ht="12.75">
      <c r="A69" s="10"/>
      <c r="B69" s="10"/>
      <c r="C69" s="10"/>
      <c r="D69" s="10"/>
      <c r="E69" s="10"/>
      <c r="F69" s="10"/>
      <c r="G69" s="10"/>
      <c r="H69" s="10"/>
      <c r="I69" s="10"/>
      <c r="J69" s="10"/>
      <c r="K69" s="10"/>
      <c r="L69" s="10"/>
      <c r="M69" s="10"/>
      <c r="N69" s="10"/>
      <c r="O69" s="10"/>
      <c r="P69" s="10"/>
      <c r="Q69" s="10"/>
    </row>
    <row r="70" spans="1:17" ht="12.75">
      <c r="A70" s="116"/>
      <c r="B70" s="217"/>
      <c r="C70" s="217"/>
      <c r="D70" s="217"/>
      <c r="E70" s="217"/>
      <c r="F70" s="217"/>
      <c r="G70" s="217"/>
      <c r="H70" s="217"/>
      <c r="I70" s="217"/>
      <c r="J70" s="217"/>
      <c r="K70" s="217"/>
      <c r="L70" s="217"/>
      <c r="M70" s="217"/>
      <c r="N70" s="217"/>
      <c r="O70" s="217"/>
      <c r="P70" s="217"/>
      <c r="Q70" s="217"/>
    </row>
    <row r="71" spans="1:17" ht="12.75">
      <c r="A71" s="116"/>
      <c r="B71" s="217"/>
      <c r="C71" s="217"/>
      <c r="D71" s="217"/>
      <c r="E71" s="217"/>
      <c r="F71" s="217"/>
      <c r="G71" s="217"/>
      <c r="H71" s="217"/>
      <c r="I71" s="217"/>
      <c r="J71" s="217"/>
      <c r="K71" s="217"/>
      <c r="L71" s="217"/>
      <c r="M71" s="217"/>
      <c r="N71" s="217"/>
      <c r="O71" s="217"/>
      <c r="P71" s="217"/>
      <c r="Q71" s="217"/>
    </row>
    <row r="72" spans="1:17" ht="12.75">
      <c r="A72" s="116"/>
      <c r="B72" s="217"/>
      <c r="C72" s="217"/>
      <c r="D72" s="217"/>
      <c r="E72" s="217"/>
      <c r="F72" s="217"/>
      <c r="G72" s="217"/>
      <c r="H72" s="217"/>
      <c r="I72" s="217"/>
      <c r="J72" s="217"/>
      <c r="K72" s="217"/>
      <c r="L72" s="217"/>
      <c r="M72" s="217"/>
      <c r="N72" s="217"/>
      <c r="O72" s="217"/>
      <c r="P72" s="217"/>
      <c r="Q72" s="217"/>
    </row>
    <row r="73" spans="1:17" ht="12.75">
      <c r="A73" s="116"/>
      <c r="B73" s="217"/>
      <c r="C73" s="217"/>
      <c r="D73" s="217"/>
      <c r="E73" s="217"/>
      <c r="F73" s="217"/>
      <c r="G73" s="217"/>
      <c r="H73" s="217"/>
      <c r="I73" s="217"/>
      <c r="J73" s="217"/>
      <c r="K73" s="217"/>
      <c r="L73" s="217"/>
      <c r="M73" s="217"/>
      <c r="N73" s="217"/>
      <c r="O73" s="217"/>
      <c r="P73" s="217"/>
      <c r="Q73" s="217"/>
    </row>
    <row r="74" spans="1:17" ht="12.75">
      <c r="A74" s="116"/>
      <c r="B74" s="217"/>
      <c r="C74" s="217"/>
      <c r="D74" s="217"/>
      <c r="E74" s="217"/>
      <c r="F74" s="217"/>
      <c r="G74" s="217"/>
      <c r="H74" s="217"/>
      <c r="I74" s="217"/>
      <c r="J74" s="217"/>
      <c r="K74" s="217"/>
      <c r="L74" s="217"/>
      <c r="M74" s="217"/>
      <c r="N74" s="217"/>
      <c r="O74" s="217"/>
      <c r="P74" s="217"/>
      <c r="Q74" s="217"/>
    </row>
    <row r="75" spans="1:17" ht="12.75">
      <c r="A75" s="116"/>
      <c r="B75" s="217"/>
      <c r="C75" s="217"/>
      <c r="D75" s="217"/>
      <c r="E75" s="217"/>
      <c r="F75" s="217"/>
      <c r="G75" s="217"/>
      <c r="H75" s="217"/>
      <c r="I75" s="217"/>
      <c r="J75" s="217"/>
      <c r="K75" s="217"/>
      <c r="L75" s="217"/>
      <c r="M75" s="217"/>
      <c r="N75" s="217"/>
      <c r="O75" s="217"/>
      <c r="P75" s="217"/>
      <c r="Q75" s="217"/>
    </row>
    <row r="76" spans="1:17" ht="12.75">
      <c r="A76" s="116"/>
      <c r="B76" s="217"/>
      <c r="C76" s="217"/>
      <c r="D76" s="217"/>
      <c r="E76" s="217"/>
      <c r="F76" s="217"/>
      <c r="G76" s="217"/>
      <c r="H76" s="217"/>
      <c r="I76" s="217"/>
      <c r="J76" s="217"/>
      <c r="K76" s="217"/>
      <c r="L76" s="217"/>
      <c r="M76" s="217"/>
      <c r="N76" s="217"/>
      <c r="O76" s="217"/>
      <c r="P76" s="217"/>
      <c r="Q76" s="217"/>
    </row>
    <row r="77" spans="1:17" ht="12.75">
      <c r="A77" s="116"/>
      <c r="B77" s="217"/>
      <c r="C77" s="217"/>
      <c r="D77" s="217"/>
      <c r="E77" s="217"/>
      <c r="F77" s="217"/>
      <c r="G77" s="217"/>
      <c r="H77" s="217"/>
      <c r="I77" s="217"/>
      <c r="J77" s="217"/>
      <c r="K77" s="217"/>
      <c r="L77" s="217"/>
      <c r="M77" s="217"/>
      <c r="N77" s="217"/>
      <c r="O77" s="217"/>
      <c r="P77" s="217"/>
      <c r="Q77" s="217"/>
    </row>
    <row r="78" spans="1:17" ht="12.75">
      <c r="A78" s="116"/>
      <c r="B78" s="217"/>
      <c r="C78" s="217"/>
      <c r="D78" s="217"/>
      <c r="E78" s="217"/>
      <c r="F78" s="217"/>
      <c r="G78" s="217"/>
      <c r="H78" s="217"/>
      <c r="I78" s="217"/>
      <c r="J78" s="217"/>
      <c r="K78" s="217"/>
      <c r="L78" s="217"/>
      <c r="M78" s="217"/>
      <c r="N78" s="217"/>
      <c r="O78" s="217"/>
      <c r="P78" s="217"/>
      <c r="Q78" s="217"/>
    </row>
    <row r="79" spans="1:17" ht="12.75">
      <c r="A79" s="116"/>
      <c r="B79" s="217"/>
      <c r="C79" s="217"/>
      <c r="D79" s="217"/>
      <c r="E79" s="217"/>
      <c r="F79" s="217"/>
      <c r="G79" s="217"/>
      <c r="H79" s="217"/>
      <c r="I79" s="217"/>
      <c r="J79" s="217"/>
      <c r="K79" s="217"/>
      <c r="L79" s="217"/>
      <c r="M79" s="217"/>
      <c r="N79" s="217"/>
      <c r="O79" s="217"/>
      <c r="P79" s="217"/>
      <c r="Q79" s="217"/>
    </row>
    <row r="80" spans="1:17" ht="12.75">
      <c r="A80" s="116"/>
      <c r="B80" s="217"/>
      <c r="C80" s="217"/>
      <c r="D80" s="217"/>
      <c r="E80" s="217"/>
      <c r="F80" s="217"/>
      <c r="G80" s="217"/>
      <c r="H80" s="217"/>
      <c r="I80" s="217"/>
      <c r="J80" s="217"/>
      <c r="K80" s="217"/>
      <c r="L80" s="217"/>
      <c r="M80" s="217"/>
      <c r="N80" s="217"/>
      <c r="O80" s="217"/>
      <c r="P80" s="217"/>
      <c r="Q80" s="217"/>
    </row>
    <row r="81" spans="1:17" ht="12.75">
      <c r="A81" s="116"/>
      <c r="B81" s="217"/>
      <c r="C81" s="217"/>
      <c r="D81" s="217"/>
      <c r="E81" s="217"/>
      <c r="F81" s="217"/>
      <c r="G81" s="217"/>
      <c r="H81" s="217"/>
      <c r="I81" s="217"/>
      <c r="J81" s="217"/>
      <c r="K81" s="217"/>
      <c r="L81" s="217"/>
      <c r="M81" s="217"/>
      <c r="N81" s="217"/>
      <c r="O81" s="217"/>
      <c r="P81" s="217"/>
      <c r="Q81" s="217"/>
    </row>
    <row r="82" spans="1:17" ht="12.75">
      <c r="A82" s="116"/>
      <c r="B82" s="217"/>
      <c r="C82" s="217"/>
      <c r="D82" s="217"/>
      <c r="E82" s="217"/>
      <c r="F82" s="217"/>
      <c r="G82" s="217"/>
      <c r="H82" s="217"/>
      <c r="I82" s="217"/>
      <c r="J82" s="217"/>
      <c r="K82" s="217"/>
      <c r="L82" s="217"/>
      <c r="M82" s="217"/>
      <c r="N82" s="217"/>
      <c r="O82" s="217"/>
      <c r="P82" s="217"/>
      <c r="Q82" s="217"/>
    </row>
    <row r="83" spans="1:17" ht="12.75">
      <c r="A83" s="116"/>
      <c r="B83" s="217"/>
      <c r="C83" s="217"/>
      <c r="D83" s="217"/>
      <c r="E83" s="217"/>
      <c r="F83" s="217"/>
      <c r="G83" s="217"/>
      <c r="H83" s="217"/>
      <c r="I83" s="217"/>
      <c r="J83" s="217"/>
      <c r="K83" s="217"/>
      <c r="L83" s="217"/>
      <c r="M83" s="217"/>
      <c r="N83" s="217"/>
      <c r="O83" s="217"/>
      <c r="P83" s="217"/>
      <c r="Q83" s="217"/>
    </row>
    <row r="84" spans="1:17" ht="12.75">
      <c r="A84" s="116"/>
      <c r="B84" s="217"/>
      <c r="C84" s="217"/>
      <c r="D84" s="217"/>
      <c r="E84" s="217"/>
      <c r="F84" s="217"/>
      <c r="G84" s="217"/>
      <c r="H84" s="217"/>
      <c r="I84" s="217"/>
      <c r="J84" s="217"/>
      <c r="K84" s="217"/>
      <c r="L84" s="217"/>
      <c r="M84" s="217"/>
      <c r="N84" s="217"/>
      <c r="O84" s="217"/>
      <c r="P84" s="217"/>
      <c r="Q84" s="217"/>
    </row>
    <row r="85" spans="1:17" ht="12.75">
      <c r="A85" s="116"/>
      <c r="B85" s="217"/>
      <c r="C85" s="217"/>
      <c r="D85" s="217"/>
      <c r="E85" s="217"/>
      <c r="F85" s="217"/>
      <c r="G85" s="217"/>
      <c r="H85" s="217"/>
      <c r="I85" s="217"/>
      <c r="J85" s="217"/>
      <c r="K85" s="217"/>
      <c r="L85" s="217"/>
      <c r="M85" s="217"/>
      <c r="N85" s="217"/>
      <c r="O85" s="217"/>
      <c r="P85" s="217"/>
      <c r="Q85" s="217"/>
    </row>
    <row r="86" spans="1:17" ht="12.75">
      <c r="A86" s="116"/>
      <c r="B86" s="217"/>
      <c r="C86" s="217"/>
      <c r="D86" s="217"/>
      <c r="E86" s="217"/>
      <c r="F86" s="217"/>
      <c r="G86" s="217"/>
      <c r="H86" s="217"/>
      <c r="I86" s="217"/>
      <c r="J86" s="217"/>
      <c r="K86" s="217"/>
      <c r="L86" s="217"/>
      <c r="M86" s="217"/>
      <c r="N86" s="217"/>
      <c r="O86" s="217"/>
      <c r="P86" s="217"/>
      <c r="Q86" s="217"/>
    </row>
    <row r="87" spans="1:17" ht="12.75">
      <c r="A87" s="116"/>
      <c r="B87" s="217"/>
      <c r="C87" s="217"/>
      <c r="D87" s="217"/>
      <c r="E87" s="217"/>
      <c r="F87" s="217"/>
      <c r="G87" s="217"/>
      <c r="H87" s="217"/>
      <c r="I87" s="217"/>
      <c r="J87" s="217"/>
      <c r="K87" s="217"/>
      <c r="L87" s="217"/>
      <c r="M87" s="217"/>
      <c r="N87" s="217"/>
      <c r="O87" s="217"/>
      <c r="P87" s="217"/>
      <c r="Q87" s="217"/>
    </row>
    <row r="88" spans="1:17" ht="12.75">
      <c r="A88" s="116"/>
      <c r="B88" s="217"/>
      <c r="C88" s="217"/>
      <c r="D88" s="217"/>
      <c r="E88" s="217"/>
      <c r="F88" s="217"/>
      <c r="G88" s="217"/>
      <c r="H88" s="217"/>
      <c r="I88" s="217"/>
      <c r="J88" s="217"/>
      <c r="K88" s="217"/>
      <c r="L88" s="217"/>
      <c r="M88" s="217"/>
      <c r="N88" s="217"/>
      <c r="O88" s="217"/>
      <c r="P88" s="217"/>
      <c r="Q88" s="217"/>
    </row>
    <row r="89" spans="1:17" ht="12.75">
      <c r="A89" s="116"/>
      <c r="B89" s="217"/>
      <c r="C89" s="217"/>
      <c r="D89" s="217"/>
      <c r="E89" s="217"/>
      <c r="F89" s="217"/>
      <c r="G89" s="217"/>
      <c r="H89" s="217"/>
      <c r="I89" s="217"/>
      <c r="J89" s="217"/>
      <c r="K89" s="217"/>
      <c r="L89" s="217"/>
      <c r="M89" s="217"/>
      <c r="N89" s="217"/>
      <c r="O89" s="217"/>
      <c r="P89" s="217"/>
      <c r="Q89" s="217"/>
    </row>
    <row r="90" spans="1:17" ht="12.75">
      <c r="A90" s="116"/>
      <c r="B90" s="217"/>
      <c r="C90" s="217"/>
      <c r="D90" s="217"/>
      <c r="E90" s="217"/>
      <c r="F90" s="217"/>
      <c r="G90" s="217"/>
      <c r="H90" s="217"/>
      <c r="I90" s="217"/>
      <c r="J90" s="217"/>
      <c r="K90" s="217"/>
      <c r="L90" s="217"/>
      <c r="M90" s="217"/>
      <c r="N90" s="217"/>
      <c r="O90" s="217"/>
      <c r="P90" s="217"/>
      <c r="Q90" s="217"/>
    </row>
    <row r="91" spans="1:17" ht="12.75">
      <c r="A91" s="116"/>
      <c r="B91" s="217"/>
      <c r="C91" s="217"/>
      <c r="D91" s="217"/>
      <c r="E91" s="217"/>
      <c r="F91" s="217"/>
      <c r="G91" s="217"/>
      <c r="H91" s="217"/>
      <c r="I91" s="217"/>
      <c r="J91" s="217"/>
      <c r="K91" s="217"/>
      <c r="L91" s="217"/>
      <c r="M91" s="217"/>
      <c r="N91" s="217"/>
      <c r="O91" s="217"/>
      <c r="P91" s="217"/>
      <c r="Q91" s="217"/>
    </row>
    <row r="92" spans="1:17" ht="12.75">
      <c r="A92" s="116"/>
      <c r="B92" s="217"/>
      <c r="C92" s="217"/>
      <c r="D92" s="217"/>
      <c r="E92" s="217"/>
      <c r="F92" s="217"/>
      <c r="G92" s="217"/>
      <c r="H92" s="217"/>
      <c r="I92" s="217"/>
      <c r="J92" s="217"/>
      <c r="K92" s="217"/>
      <c r="L92" s="217"/>
      <c r="M92" s="217"/>
      <c r="N92" s="217"/>
      <c r="O92" s="217"/>
      <c r="P92" s="217"/>
      <c r="Q92" s="217"/>
    </row>
    <row r="93" spans="1:17" ht="12.75">
      <c r="A93" s="116"/>
      <c r="B93" s="217"/>
      <c r="C93" s="217"/>
      <c r="D93" s="217"/>
      <c r="E93" s="217"/>
      <c r="F93" s="217"/>
      <c r="G93" s="217"/>
      <c r="H93" s="217"/>
      <c r="I93" s="217"/>
      <c r="J93" s="217"/>
      <c r="K93" s="217"/>
      <c r="L93" s="217"/>
      <c r="M93" s="217"/>
      <c r="N93" s="217"/>
      <c r="O93" s="217"/>
      <c r="P93" s="217"/>
      <c r="Q93" s="217"/>
    </row>
    <row r="94" spans="1:17" ht="12.75">
      <c r="A94" s="116"/>
      <c r="B94" s="217"/>
      <c r="C94" s="217"/>
      <c r="D94" s="217"/>
      <c r="E94" s="217"/>
      <c r="F94" s="217"/>
      <c r="G94" s="217"/>
      <c r="H94" s="217"/>
      <c r="I94" s="217"/>
      <c r="J94" s="217"/>
      <c r="K94" s="217"/>
      <c r="L94" s="217"/>
      <c r="M94" s="217"/>
      <c r="N94" s="217"/>
      <c r="O94" s="217"/>
      <c r="P94" s="217"/>
      <c r="Q94" s="217"/>
    </row>
    <row r="95" spans="1:17" ht="12.75">
      <c r="A95" s="116"/>
      <c r="B95" s="217"/>
      <c r="C95" s="217"/>
      <c r="D95" s="217"/>
      <c r="E95" s="217"/>
      <c r="F95" s="217"/>
      <c r="G95" s="217"/>
      <c r="H95" s="217"/>
      <c r="I95" s="217"/>
      <c r="J95" s="217"/>
      <c r="K95" s="217"/>
      <c r="L95" s="217"/>
      <c r="M95" s="217"/>
      <c r="N95" s="217"/>
      <c r="O95" s="217"/>
      <c r="P95" s="217"/>
      <c r="Q95" s="217"/>
    </row>
    <row r="96" spans="1:17" ht="12.75">
      <c r="A96" s="116"/>
      <c r="B96" s="217"/>
      <c r="C96" s="217"/>
      <c r="D96" s="217"/>
      <c r="E96" s="217"/>
      <c r="F96" s="217"/>
      <c r="G96" s="217"/>
      <c r="H96" s="217"/>
      <c r="I96" s="217"/>
      <c r="J96" s="217"/>
      <c r="K96" s="217"/>
      <c r="L96" s="217"/>
      <c r="M96" s="217"/>
      <c r="N96" s="217"/>
      <c r="O96" s="217"/>
      <c r="P96" s="217"/>
      <c r="Q96" s="217"/>
    </row>
    <row r="97" spans="1:17" ht="12.75">
      <c r="A97" s="116"/>
      <c r="B97" s="217"/>
      <c r="C97" s="217"/>
      <c r="D97" s="217"/>
      <c r="E97" s="217"/>
      <c r="F97" s="217"/>
      <c r="G97" s="217"/>
      <c r="H97" s="217"/>
      <c r="I97" s="217"/>
      <c r="J97" s="217"/>
      <c r="K97" s="217"/>
      <c r="L97" s="217"/>
      <c r="M97" s="217"/>
      <c r="N97" s="217"/>
      <c r="O97" s="217"/>
      <c r="P97" s="217"/>
      <c r="Q97" s="217"/>
    </row>
    <row r="98" spans="1:17" ht="12.75">
      <c r="A98" s="116"/>
      <c r="B98" s="217"/>
      <c r="C98" s="217"/>
      <c r="D98" s="217"/>
      <c r="E98" s="217"/>
      <c r="F98" s="217"/>
      <c r="G98" s="217"/>
      <c r="H98" s="217"/>
      <c r="I98" s="217"/>
      <c r="J98" s="217"/>
      <c r="K98" s="217"/>
      <c r="L98" s="217"/>
      <c r="M98" s="217"/>
      <c r="N98" s="217"/>
      <c r="O98" s="217"/>
      <c r="P98" s="217"/>
      <c r="Q98" s="217"/>
    </row>
    <row r="99" spans="1:17" ht="12.75">
      <c r="A99" s="116"/>
      <c r="B99" s="217"/>
      <c r="C99" s="217"/>
      <c r="D99" s="217"/>
      <c r="E99" s="217"/>
      <c r="F99" s="217"/>
      <c r="G99" s="217"/>
      <c r="H99" s="217"/>
      <c r="I99" s="217"/>
      <c r="J99" s="217"/>
      <c r="K99" s="217"/>
      <c r="L99" s="217"/>
      <c r="M99" s="217"/>
      <c r="N99" s="217"/>
      <c r="O99" s="217"/>
      <c r="P99" s="217"/>
      <c r="Q99" s="217"/>
    </row>
    <row r="100" spans="1:17" ht="12.75">
      <c r="A100" s="116"/>
      <c r="B100" s="217"/>
      <c r="C100" s="217"/>
      <c r="D100" s="217"/>
      <c r="E100" s="217"/>
      <c r="F100" s="217"/>
      <c r="G100" s="217"/>
      <c r="H100" s="217"/>
      <c r="I100" s="217"/>
      <c r="J100" s="217"/>
      <c r="K100" s="217"/>
      <c r="L100" s="217"/>
      <c r="M100" s="217"/>
      <c r="N100" s="217"/>
      <c r="O100" s="217"/>
      <c r="P100" s="217"/>
      <c r="Q100" s="217"/>
    </row>
    <row r="101" spans="1:17" ht="12.75">
      <c r="A101" s="116"/>
      <c r="B101" s="217"/>
      <c r="C101" s="217"/>
      <c r="D101" s="217"/>
      <c r="E101" s="217"/>
      <c r="F101" s="217"/>
      <c r="G101" s="217"/>
      <c r="H101" s="217"/>
      <c r="I101" s="217"/>
      <c r="J101" s="217"/>
      <c r="K101" s="217"/>
      <c r="L101" s="217"/>
      <c r="M101" s="217"/>
      <c r="N101" s="217"/>
      <c r="O101" s="217"/>
      <c r="P101" s="217"/>
      <c r="Q101" s="217"/>
    </row>
    <row r="102" spans="1:17" ht="12.75">
      <c r="A102" s="116"/>
      <c r="B102" s="217"/>
      <c r="C102" s="217"/>
      <c r="D102" s="217"/>
      <c r="E102" s="217"/>
      <c r="F102" s="217"/>
      <c r="G102" s="217"/>
      <c r="H102" s="217"/>
      <c r="I102" s="217"/>
      <c r="J102" s="217"/>
      <c r="K102" s="217"/>
      <c r="L102" s="217"/>
      <c r="M102" s="217"/>
      <c r="N102" s="217"/>
      <c r="O102" s="217"/>
      <c r="P102" s="217"/>
      <c r="Q102" s="217"/>
    </row>
    <row r="103" spans="1:17" ht="12.75">
      <c r="A103" s="116"/>
      <c r="B103" s="217"/>
      <c r="C103" s="217"/>
      <c r="D103" s="217"/>
      <c r="E103" s="217"/>
      <c r="F103" s="217"/>
      <c r="G103" s="217"/>
      <c r="H103" s="217"/>
      <c r="I103" s="217"/>
      <c r="J103" s="217"/>
      <c r="K103" s="217"/>
      <c r="L103" s="217"/>
      <c r="M103" s="217"/>
      <c r="N103" s="217"/>
      <c r="O103" s="217"/>
      <c r="P103" s="217"/>
      <c r="Q103" s="217"/>
    </row>
    <row r="104" spans="1:17" ht="12.75">
      <c r="A104" s="116"/>
      <c r="B104" s="217"/>
      <c r="C104" s="217"/>
      <c r="D104" s="217"/>
      <c r="E104" s="217"/>
      <c r="F104" s="217"/>
      <c r="G104" s="217"/>
      <c r="H104" s="217"/>
      <c r="I104" s="217"/>
      <c r="J104" s="217"/>
      <c r="K104" s="217"/>
      <c r="L104" s="217"/>
      <c r="M104" s="217"/>
      <c r="N104" s="217"/>
      <c r="O104" s="217"/>
      <c r="P104" s="217"/>
      <c r="Q104" s="217"/>
    </row>
    <row r="105" spans="1:17" ht="12.75">
      <c r="A105" s="116"/>
      <c r="B105" s="217"/>
      <c r="C105" s="217"/>
      <c r="D105" s="217"/>
      <c r="E105" s="217"/>
      <c r="F105" s="217"/>
      <c r="G105" s="217"/>
      <c r="H105" s="217"/>
      <c r="I105" s="217"/>
      <c r="J105" s="217"/>
      <c r="K105" s="217"/>
      <c r="L105" s="217"/>
      <c r="M105" s="217"/>
      <c r="N105" s="217"/>
      <c r="O105" s="217"/>
      <c r="P105" s="217"/>
      <c r="Q105" s="217"/>
    </row>
    <row r="106" spans="1:17" ht="12.75">
      <c r="A106" s="116"/>
      <c r="B106" s="217"/>
      <c r="C106" s="217"/>
      <c r="D106" s="217"/>
      <c r="E106" s="217"/>
      <c r="F106" s="217"/>
      <c r="G106" s="217"/>
      <c r="H106" s="217"/>
      <c r="I106" s="217"/>
      <c r="J106" s="217"/>
      <c r="K106" s="217"/>
      <c r="L106" s="217"/>
      <c r="M106" s="217"/>
      <c r="N106" s="217"/>
      <c r="O106" s="217"/>
      <c r="P106" s="217"/>
      <c r="Q106" s="217"/>
    </row>
    <row r="107" spans="1:17" ht="12.75">
      <c r="A107" s="116"/>
      <c r="B107" s="217"/>
      <c r="C107" s="217"/>
      <c r="D107" s="217"/>
      <c r="E107" s="217"/>
      <c r="F107" s="217"/>
      <c r="G107" s="217"/>
      <c r="H107" s="217"/>
      <c r="I107" s="217"/>
      <c r="J107" s="217"/>
      <c r="K107" s="217"/>
      <c r="L107" s="217"/>
      <c r="M107" s="217"/>
      <c r="N107" s="217"/>
      <c r="O107" s="217"/>
      <c r="P107" s="217"/>
      <c r="Q107" s="217"/>
    </row>
    <row r="108" spans="1:17" ht="12.75">
      <c r="A108" s="116"/>
      <c r="B108" s="217"/>
      <c r="C108" s="217"/>
      <c r="D108" s="217"/>
      <c r="E108" s="217"/>
      <c r="F108" s="217"/>
      <c r="G108" s="217"/>
      <c r="H108" s="217"/>
      <c r="I108" s="217"/>
      <c r="J108" s="217"/>
      <c r="K108" s="217"/>
      <c r="L108" s="217"/>
      <c r="M108" s="217"/>
      <c r="N108" s="217"/>
      <c r="O108" s="217"/>
      <c r="P108" s="217"/>
      <c r="Q108" s="217"/>
    </row>
    <row r="109" spans="1:17" ht="12.75">
      <c r="A109" s="116"/>
      <c r="B109" s="217"/>
      <c r="C109" s="217"/>
      <c r="D109" s="217"/>
      <c r="E109" s="217"/>
      <c r="F109" s="217"/>
      <c r="G109" s="217"/>
      <c r="H109" s="217"/>
      <c r="I109" s="217"/>
      <c r="J109" s="217"/>
      <c r="K109" s="217"/>
      <c r="L109" s="217"/>
      <c r="M109" s="217"/>
      <c r="N109" s="217"/>
      <c r="O109" s="217"/>
      <c r="P109" s="217"/>
      <c r="Q109" s="217"/>
    </row>
    <row r="110" spans="1:17" ht="12.75">
      <c r="A110" s="116"/>
      <c r="B110" s="217"/>
      <c r="C110" s="217"/>
      <c r="D110" s="217"/>
      <c r="E110" s="217"/>
      <c r="F110" s="217"/>
      <c r="G110" s="217"/>
      <c r="H110" s="217"/>
      <c r="I110" s="217"/>
      <c r="J110" s="217"/>
      <c r="K110" s="217"/>
      <c r="L110" s="217"/>
      <c r="M110" s="217"/>
      <c r="N110" s="217"/>
      <c r="O110" s="217"/>
      <c r="P110" s="217"/>
      <c r="Q110" s="217"/>
    </row>
    <row r="111" spans="1:17" ht="12.75">
      <c r="A111" s="116"/>
      <c r="B111" s="217"/>
      <c r="C111" s="217"/>
      <c r="D111" s="217"/>
      <c r="E111" s="217"/>
      <c r="F111" s="217"/>
      <c r="G111" s="217"/>
      <c r="H111" s="217"/>
      <c r="I111" s="217"/>
      <c r="J111" s="217"/>
      <c r="K111" s="217"/>
      <c r="L111" s="217"/>
      <c r="M111" s="217"/>
      <c r="N111" s="217"/>
      <c r="O111" s="217"/>
      <c r="P111" s="217"/>
      <c r="Q111" s="217"/>
    </row>
    <row r="112" spans="1:17" ht="12.75">
      <c r="A112" s="116"/>
      <c r="B112" s="217"/>
      <c r="C112" s="217"/>
      <c r="D112" s="217"/>
      <c r="E112" s="217"/>
      <c r="F112" s="217"/>
      <c r="G112" s="217"/>
      <c r="H112" s="217"/>
      <c r="I112" s="217"/>
      <c r="J112" s="217"/>
      <c r="K112" s="217"/>
      <c r="L112" s="217"/>
      <c r="M112" s="217"/>
      <c r="N112" s="217"/>
      <c r="O112" s="217"/>
      <c r="P112" s="217"/>
      <c r="Q112" s="217"/>
    </row>
    <row r="113" spans="1:17" ht="12.75">
      <c r="A113" s="116"/>
      <c r="B113" s="217"/>
      <c r="C113" s="217"/>
      <c r="D113" s="217"/>
      <c r="E113" s="217"/>
      <c r="F113" s="217"/>
      <c r="G113" s="217"/>
      <c r="H113" s="217"/>
      <c r="I113" s="217"/>
      <c r="J113" s="217"/>
      <c r="K113" s="217"/>
      <c r="L113" s="217"/>
      <c r="M113" s="217"/>
      <c r="N113" s="217"/>
      <c r="O113" s="217"/>
      <c r="P113" s="217"/>
      <c r="Q113" s="217"/>
    </row>
    <row r="114" spans="1:17" ht="12.75">
      <c r="A114" s="116"/>
      <c r="B114" s="217"/>
      <c r="C114" s="217"/>
      <c r="D114" s="217"/>
      <c r="E114" s="217"/>
      <c r="F114" s="217"/>
      <c r="G114" s="217"/>
      <c r="H114" s="217"/>
      <c r="I114" s="217"/>
      <c r="J114" s="217"/>
      <c r="K114" s="217"/>
      <c r="L114" s="217"/>
      <c r="M114" s="217"/>
      <c r="N114" s="217"/>
      <c r="O114" s="217"/>
      <c r="P114" s="217"/>
      <c r="Q114" s="217"/>
    </row>
    <row r="115" spans="1:17" ht="12.75">
      <c r="A115" s="116"/>
      <c r="B115" s="217"/>
      <c r="C115" s="217"/>
      <c r="D115" s="217"/>
      <c r="E115" s="217"/>
      <c r="F115" s="217"/>
      <c r="G115" s="217"/>
      <c r="H115" s="217"/>
      <c r="I115" s="217"/>
      <c r="J115" s="217"/>
      <c r="K115" s="217"/>
      <c r="L115" s="217"/>
      <c r="M115" s="217"/>
      <c r="N115" s="217"/>
      <c r="O115" s="217"/>
      <c r="P115" s="217"/>
      <c r="Q115" s="217"/>
    </row>
    <row r="116" spans="1:17" ht="12.75">
      <c r="A116" s="116"/>
      <c r="B116" s="217"/>
      <c r="C116" s="217"/>
      <c r="D116" s="217"/>
      <c r="E116" s="217"/>
      <c r="F116" s="217"/>
      <c r="G116" s="217"/>
      <c r="H116" s="217"/>
      <c r="I116" s="217"/>
      <c r="J116" s="217"/>
      <c r="K116" s="217"/>
      <c r="L116" s="217"/>
      <c r="M116" s="217"/>
      <c r="N116" s="217"/>
      <c r="O116" s="217"/>
      <c r="P116" s="217"/>
      <c r="Q116" s="217"/>
    </row>
    <row r="117" spans="1:17" ht="13.5" thickBot="1">
      <c r="A117" s="234"/>
      <c r="B117" s="235"/>
      <c r="C117" s="235"/>
      <c r="D117" s="235"/>
      <c r="E117" s="235"/>
      <c r="F117" s="235"/>
      <c r="G117" s="235"/>
      <c r="H117" s="235"/>
      <c r="I117" s="217"/>
      <c r="J117" s="217"/>
      <c r="K117" s="217"/>
      <c r="L117" s="217"/>
      <c r="M117" s="217"/>
      <c r="N117" s="217"/>
      <c r="O117" s="217"/>
      <c r="P117" s="217"/>
      <c r="Q117" s="217"/>
    </row>
    <row r="118" spans="1:17" ht="12.75">
      <c r="A118" s="40"/>
      <c r="B118" s="40"/>
      <c r="C118" s="40"/>
      <c r="D118" s="40"/>
      <c r="E118" s="40"/>
      <c r="F118" s="40"/>
      <c r="G118" s="40"/>
      <c r="H118" s="40"/>
      <c r="I118" s="40"/>
      <c r="J118" s="217"/>
      <c r="K118" s="217"/>
      <c r="L118" s="217"/>
      <c r="M118" s="217"/>
      <c r="N118" s="217"/>
      <c r="O118" s="217"/>
      <c r="P118" s="217"/>
      <c r="Q118" s="217"/>
    </row>
    <row r="119" spans="1:17" ht="12.75">
      <c r="A119" s="40"/>
      <c r="B119" s="40"/>
      <c r="C119" s="40"/>
      <c r="D119" s="40"/>
      <c r="E119" s="40"/>
      <c r="F119" s="40"/>
      <c r="G119" s="40"/>
      <c r="H119" s="40"/>
      <c r="I119" s="40"/>
      <c r="J119" s="217"/>
      <c r="K119" s="217"/>
      <c r="L119" s="217"/>
      <c r="M119" s="217"/>
      <c r="N119" s="217"/>
      <c r="O119" s="217"/>
      <c r="P119" s="217"/>
      <c r="Q119" s="217"/>
    </row>
    <row r="120" spans="1:17" ht="12.75">
      <c r="A120" s="40"/>
      <c r="B120" s="40"/>
      <c r="C120" s="40"/>
      <c r="D120" s="40"/>
      <c r="E120" s="40"/>
      <c r="F120" s="40"/>
      <c r="G120" s="40"/>
      <c r="H120" s="40"/>
      <c r="I120" s="40"/>
      <c r="J120" s="217"/>
      <c r="K120" s="217"/>
      <c r="L120" s="217"/>
      <c r="M120" s="217"/>
      <c r="N120" s="217"/>
      <c r="O120" s="217"/>
      <c r="P120" s="217"/>
      <c r="Q120" s="217"/>
    </row>
    <row r="121" spans="1:17" ht="12.75">
      <c r="A121" s="40"/>
      <c r="B121" s="40"/>
      <c r="C121" s="40"/>
      <c r="D121" s="40"/>
      <c r="E121" s="40"/>
      <c r="F121" s="40"/>
      <c r="G121" s="40"/>
      <c r="H121" s="40"/>
      <c r="I121" s="40"/>
      <c r="J121" s="217"/>
      <c r="K121" s="217"/>
      <c r="L121" s="217"/>
      <c r="M121" s="217"/>
      <c r="N121" s="217"/>
      <c r="O121" s="217"/>
      <c r="P121" s="217"/>
      <c r="Q121" s="217"/>
    </row>
    <row r="122" spans="1:17" ht="12.75">
      <c r="A122" s="40"/>
      <c r="B122" s="40"/>
      <c r="C122" s="40"/>
      <c r="D122" s="40"/>
      <c r="E122" s="40"/>
      <c r="F122" s="40"/>
      <c r="G122" s="40"/>
      <c r="H122" s="40"/>
      <c r="I122" s="40"/>
      <c r="J122" s="217"/>
      <c r="K122" s="217"/>
      <c r="L122" s="217"/>
      <c r="M122" s="217"/>
      <c r="N122" s="217"/>
      <c r="O122" s="217"/>
      <c r="P122" s="217"/>
      <c r="Q122" s="217"/>
    </row>
    <row r="123" spans="1:17" ht="12.75">
      <c r="A123" s="40"/>
      <c r="B123" s="40"/>
      <c r="C123" s="40"/>
      <c r="D123" s="40"/>
      <c r="E123" s="40"/>
      <c r="F123" s="40"/>
      <c r="G123" s="40"/>
      <c r="H123" s="40"/>
      <c r="I123" s="40"/>
      <c r="J123" s="217"/>
      <c r="K123" s="217"/>
      <c r="L123" s="217"/>
      <c r="M123" s="217"/>
      <c r="N123" s="217"/>
      <c r="O123" s="217"/>
      <c r="P123" s="217"/>
      <c r="Q123" s="217"/>
    </row>
    <row r="124" spans="1:17" ht="12.75">
      <c r="A124" s="40"/>
      <c r="B124" s="40"/>
      <c r="C124" s="40"/>
      <c r="D124" s="40"/>
      <c r="E124" s="40"/>
      <c r="F124" s="40"/>
      <c r="G124" s="40"/>
      <c r="H124" s="40"/>
      <c r="I124" s="40"/>
      <c r="J124" s="217"/>
      <c r="K124" s="217"/>
      <c r="L124" s="217"/>
      <c r="M124" s="217"/>
      <c r="N124" s="217"/>
      <c r="O124" s="217"/>
      <c r="P124" s="217"/>
      <c r="Q124" s="217"/>
    </row>
    <row r="125" spans="1:17" ht="12.75">
      <c r="A125" s="40"/>
      <c r="B125" s="40"/>
      <c r="C125" s="40"/>
      <c r="D125" s="40"/>
      <c r="E125" s="40"/>
      <c r="F125" s="40"/>
      <c r="G125" s="40"/>
      <c r="H125" s="40"/>
      <c r="I125" s="40"/>
      <c r="J125" s="217"/>
      <c r="K125" s="217"/>
      <c r="L125" s="217"/>
      <c r="M125" s="217"/>
      <c r="N125" s="217"/>
      <c r="O125" s="217"/>
      <c r="P125" s="217"/>
      <c r="Q125" s="217"/>
    </row>
    <row r="126" spans="1:17" ht="12.75">
      <c r="A126" s="40"/>
      <c r="B126" s="40"/>
      <c r="C126" s="40"/>
      <c r="D126" s="40"/>
      <c r="E126" s="40"/>
      <c r="F126" s="40"/>
      <c r="G126" s="40"/>
      <c r="H126" s="40"/>
      <c r="I126" s="40"/>
      <c r="J126" s="217"/>
      <c r="K126" s="217"/>
      <c r="L126" s="217"/>
      <c r="M126" s="217"/>
      <c r="N126" s="217"/>
      <c r="O126" s="217"/>
      <c r="P126" s="217"/>
      <c r="Q126" s="217"/>
    </row>
    <row r="127" spans="1:17" ht="12.75">
      <c r="A127" s="40"/>
      <c r="B127" s="40"/>
      <c r="C127" s="40"/>
      <c r="D127" s="40"/>
      <c r="E127" s="40"/>
      <c r="F127" s="40"/>
      <c r="G127" s="40"/>
      <c r="H127" s="40"/>
      <c r="I127" s="40"/>
      <c r="J127" s="217"/>
      <c r="K127" s="217"/>
      <c r="L127" s="217"/>
      <c r="M127" s="217"/>
      <c r="N127" s="217"/>
      <c r="O127" s="217"/>
      <c r="P127" s="217"/>
      <c r="Q127" s="217"/>
    </row>
    <row r="128" spans="1:17" ht="12.75">
      <c r="A128" s="40"/>
      <c r="B128" s="40"/>
      <c r="C128" s="40"/>
      <c r="D128" s="40"/>
      <c r="E128" s="40"/>
      <c r="F128" s="40"/>
      <c r="G128" s="40"/>
      <c r="H128" s="40"/>
      <c r="I128" s="40"/>
      <c r="J128" s="217"/>
      <c r="K128" s="217"/>
      <c r="L128" s="217"/>
      <c r="M128" s="217"/>
      <c r="N128" s="217"/>
      <c r="O128" s="217"/>
      <c r="P128" s="217"/>
      <c r="Q128" s="217"/>
    </row>
    <row r="129" spans="1:17" ht="12.75">
      <c r="A129" s="40"/>
      <c r="B129" s="40"/>
      <c r="C129" s="40"/>
      <c r="D129" s="40"/>
      <c r="E129" s="40"/>
      <c r="F129" s="40"/>
      <c r="G129" s="40"/>
      <c r="H129" s="40"/>
      <c r="I129" s="40"/>
      <c r="J129" s="217"/>
      <c r="K129" s="217"/>
      <c r="L129" s="217"/>
      <c r="M129" s="217"/>
      <c r="N129" s="217"/>
      <c r="O129" s="217"/>
      <c r="P129" s="217"/>
      <c r="Q129" s="217"/>
    </row>
    <row r="130" spans="1:17" ht="12.75">
      <c r="A130" s="40"/>
      <c r="B130" s="40"/>
      <c r="C130" s="40"/>
      <c r="D130" s="40"/>
      <c r="E130" s="40"/>
      <c r="F130" s="40"/>
      <c r="G130" s="40"/>
      <c r="H130" s="40"/>
      <c r="I130" s="40"/>
      <c r="J130" s="217"/>
      <c r="K130" s="217"/>
      <c r="L130" s="217"/>
      <c r="M130" s="217"/>
      <c r="N130" s="217"/>
      <c r="O130" s="217"/>
      <c r="P130" s="217"/>
      <c r="Q130" s="217"/>
    </row>
    <row r="131" spans="1:17" ht="12.75">
      <c r="A131" s="40"/>
      <c r="B131" s="40"/>
      <c r="C131" s="40"/>
      <c r="D131" s="40"/>
      <c r="E131" s="40"/>
      <c r="F131" s="40"/>
      <c r="G131" s="40"/>
      <c r="H131" s="40"/>
      <c r="I131" s="40"/>
      <c r="J131" s="217"/>
      <c r="K131" s="217"/>
      <c r="L131" s="217"/>
      <c r="M131" s="217"/>
      <c r="N131" s="217"/>
      <c r="O131" s="217"/>
      <c r="P131" s="217"/>
      <c r="Q131" s="217"/>
    </row>
    <row r="132" spans="1:17" ht="12.75">
      <c r="A132" s="40"/>
      <c r="B132" s="40"/>
      <c r="C132" s="40"/>
      <c r="D132" s="40"/>
      <c r="E132" s="40"/>
      <c r="F132" s="40"/>
      <c r="G132" s="40"/>
      <c r="H132" s="40"/>
      <c r="I132" s="40"/>
      <c r="J132" s="217"/>
      <c r="K132" s="217"/>
      <c r="L132" s="217"/>
      <c r="M132" s="217"/>
      <c r="N132" s="217"/>
      <c r="O132" s="217"/>
      <c r="P132" s="217"/>
      <c r="Q132" s="217"/>
    </row>
    <row r="133" spans="1:17" ht="12.75">
      <c r="A133" s="40"/>
      <c r="B133" s="40"/>
      <c r="C133" s="40"/>
      <c r="D133" s="40"/>
      <c r="E133" s="40"/>
      <c r="F133" s="40"/>
      <c r="G133" s="40"/>
      <c r="H133" s="40"/>
      <c r="I133" s="40"/>
      <c r="J133" s="217"/>
      <c r="K133" s="217"/>
      <c r="L133" s="217"/>
      <c r="M133" s="217"/>
      <c r="N133" s="217"/>
      <c r="O133" s="217"/>
      <c r="P133" s="217"/>
      <c r="Q133" s="217"/>
    </row>
    <row r="134" spans="1:17" ht="12.75">
      <c r="A134" s="40"/>
      <c r="B134" s="40"/>
      <c r="C134" s="40"/>
      <c r="D134" s="40"/>
      <c r="E134" s="40"/>
      <c r="F134" s="40"/>
      <c r="G134" s="40"/>
      <c r="H134" s="40"/>
      <c r="I134" s="40"/>
      <c r="J134" s="217"/>
      <c r="K134" s="217"/>
      <c r="L134" s="217"/>
      <c r="M134" s="217"/>
      <c r="N134" s="217"/>
      <c r="O134" s="217"/>
      <c r="P134" s="217"/>
      <c r="Q134" s="217"/>
    </row>
    <row r="135" spans="1:17" ht="12.75">
      <c r="A135" s="40"/>
      <c r="B135" s="40"/>
      <c r="C135" s="40"/>
      <c r="D135" s="40"/>
      <c r="E135" s="40"/>
      <c r="F135" s="40"/>
      <c r="G135" s="40"/>
      <c r="H135" s="40"/>
      <c r="I135" s="40"/>
      <c r="J135" s="217"/>
      <c r="K135" s="217"/>
      <c r="L135" s="217"/>
      <c r="M135" s="217"/>
      <c r="N135" s="217"/>
      <c r="O135" s="217"/>
      <c r="P135" s="217"/>
      <c r="Q135" s="217"/>
    </row>
    <row r="136" spans="1:17" ht="13.5" thickBot="1">
      <c r="A136" s="40"/>
      <c r="B136" s="40"/>
      <c r="C136" s="40"/>
      <c r="D136" s="40"/>
      <c r="E136" s="40"/>
      <c r="F136" s="40"/>
      <c r="G136" s="40"/>
      <c r="H136" s="40"/>
      <c r="I136" s="40"/>
      <c r="J136" s="235"/>
      <c r="K136" s="235"/>
      <c r="L136" s="235"/>
      <c r="M136" s="235"/>
      <c r="N136" s="235"/>
      <c r="O136" s="235"/>
      <c r="P136" s="235"/>
      <c r="Q136" s="235"/>
    </row>
  </sheetData>
  <sheetProtection/>
  <mergeCells count="6">
    <mergeCell ref="O12:P12"/>
    <mergeCell ref="O11:P11"/>
    <mergeCell ref="A5:A7"/>
    <mergeCell ref="E3:Q7"/>
    <mergeCell ref="O9:P9"/>
    <mergeCell ref="O10:P10"/>
  </mergeCells>
  <conditionalFormatting sqref="J9 H9 H29 J29">
    <cfRule type="cellIs" priority="1" dxfId="1" operator="between" stopIfTrue="1">
      <formula>0</formula>
      <formula>-20</formula>
    </cfRule>
    <cfRule type="cellIs" priority="2" dxfId="0" operator="lessThan" stopIfTrue="1">
      <formula>-20</formula>
    </cfRule>
  </conditionalFormatting>
  <conditionalFormatting sqref="J41:J43 J31:J34 J45:J47 J36:J39 J11:J14 J16:J19 J21:J23 J25:J27">
    <cfRule type="cellIs" priority="3" dxfId="28" operator="greaterThan" stopIfTrue="1">
      <formula>0.8</formula>
    </cfRule>
    <cfRule type="cellIs" priority="4" dxfId="27" operator="between" stopIfTrue="1">
      <formula>0.4</formula>
      <formula>0.8</formula>
    </cfRule>
    <cfRule type="cellIs" priority="5" dxfId="18" operator="lessThan" stopIfTrue="1">
      <formula>0.4</formula>
    </cfRule>
  </conditionalFormatting>
  <conditionalFormatting sqref="B11:H14">
    <cfRule type="cellIs" priority="6" dxfId="18" operator="lessThan" stopIfTrue="1">
      <formula>B$10</formula>
    </cfRule>
  </conditionalFormatting>
  <conditionalFormatting sqref="B21:H23">
    <cfRule type="cellIs" priority="7" dxfId="18" operator="lessThan" stopIfTrue="1">
      <formula>B$20</formula>
    </cfRule>
  </conditionalFormatting>
  <conditionalFormatting sqref="B31:H34">
    <cfRule type="cellIs" priority="8" dxfId="18" operator="lessThan" stopIfTrue="1">
      <formula>B$30</formula>
    </cfRule>
  </conditionalFormatting>
  <conditionalFormatting sqref="B36:H39">
    <cfRule type="cellIs" priority="9" dxfId="18" operator="lessThan" stopIfTrue="1">
      <formula>B$35</formula>
    </cfRule>
  </conditionalFormatting>
  <conditionalFormatting sqref="B41:H43">
    <cfRule type="cellIs" priority="10" dxfId="18" operator="lessThan" stopIfTrue="1">
      <formula>B$40</formula>
    </cfRule>
  </conditionalFormatting>
  <conditionalFormatting sqref="B45:H47">
    <cfRule type="cellIs" priority="11" dxfId="18" operator="lessThan" stopIfTrue="1">
      <formula>B$44</formula>
    </cfRule>
  </conditionalFormatting>
  <conditionalFormatting sqref="B16:H19">
    <cfRule type="cellIs" priority="12" dxfId="18" operator="lessThan" stopIfTrue="1">
      <formula>B$15</formula>
    </cfRule>
  </conditionalFormatting>
  <conditionalFormatting sqref="B25:H27">
    <cfRule type="cellIs" priority="13" dxfId="18" operator="lessThan" stopIfTrue="1">
      <formula>B$24</formula>
    </cfRule>
  </conditionalFormatting>
  <dataValidations count="1">
    <dataValidation type="list" allowBlank="1" showInputMessage="1" showErrorMessage="1" sqref="A4">
      <formula1>$L$10:$L$19</formula1>
    </dataValidation>
  </dataValidations>
  <printOptions/>
  <pageMargins left="0.75" right="0.75" top="1" bottom="1" header="0.5" footer="0.5"/>
  <pageSetup fitToHeight="1" fitToWidth="1"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J56"/>
  <sheetViews>
    <sheetView zoomScalePageLayoutView="0" workbookViewId="0" topLeftCell="A1">
      <pane ySplit="20" topLeftCell="A21" activePane="bottomLeft" state="frozen"/>
      <selection pane="topLeft" activeCell="A1" sqref="A1"/>
      <selection pane="bottomLeft" activeCell="A9" sqref="A9"/>
    </sheetView>
  </sheetViews>
  <sheetFormatPr defaultColWidth="9.140625" defaultRowHeight="12.75"/>
  <cols>
    <col min="1" max="1" width="64.8515625" style="0" customWidth="1"/>
    <col min="2" max="2" width="17.28125" style="0" customWidth="1"/>
    <col min="3" max="3" width="18.8515625" style="0" customWidth="1"/>
    <col min="4" max="5" width="16.8515625" style="0" customWidth="1"/>
    <col min="6" max="6" width="4.28125" style="0" customWidth="1"/>
    <col min="7" max="7" width="9.7109375" style="0" customWidth="1"/>
    <col min="8" max="8" width="15.7109375" style="0" customWidth="1"/>
  </cols>
  <sheetData>
    <row r="1" spans="1:10" ht="21" thickBot="1">
      <c r="A1" s="107" t="s">
        <v>304</v>
      </c>
      <c r="B1" s="108"/>
      <c r="C1" s="109"/>
      <c r="D1" s="298" t="str">
        <f>A9</f>
        <v>Southwark</v>
      </c>
      <c r="E1" s="114"/>
      <c r="F1" s="7"/>
      <c r="G1" s="122"/>
      <c r="H1" s="122"/>
      <c r="I1" s="7"/>
      <c r="J1" s="8"/>
    </row>
    <row r="2" spans="1:10" ht="12.75">
      <c r="A2" s="115"/>
      <c r="B2" s="10"/>
      <c r="C2" s="10"/>
      <c r="D2" s="10"/>
      <c r="E2" s="10"/>
      <c r="F2" s="10"/>
      <c r="G2" s="41" t="s">
        <v>201</v>
      </c>
      <c r="H2" s="41" t="s">
        <v>202</v>
      </c>
      <c r="I2" s="10"/>
      <c r="J2" s="11"/>
    </row>
    <row r="3" spans="1:10" ht="12.75">
      <c r="A3" s="81" t="s">
        <v>134</v>
      </c>
      <c r="B3" s="69" t="s">
        <v>117</v>
      </c>
      <c r="C3" s="69" t="s">
        <v>130</v>
      </c>
      <c r="D3" s="69" t="s">
        <v>119</v>
      </c>
      <c r="E3" s="69" t="s">
        <v>131</v>
      </c>
      <c r="F3" s="10"/>
      <c r="G3" s="119" t="s">
        <v>38</v>
      </c>
      <c r="H3" s="119" t="str">
        <f>'Key formula data'!G8</f>
        <v>Southwark</v>
      </c>
      <c r="I3" s="10"/>
      <c r="J3" s="11"/>
    </row>
    <row r="4" spans="1:10" ht="12.75">
      <c r="A4" s="74" t="s">
        <v>13</v>
      </c>
      <c r="B4" s="123">
        <v>0.8</v>
      </c>
      <c r="C4" s="123">
        <v>0.8</v>
      </c>
      <c r="D4" s="124" t="s">
        <v>132</v>
      </c>
      <c r="E4" s="124" t="s">
        <v>133</v>
      </c>
      <c r="F4" s="10"/>
      <c r="G4" s="119" t="s">
        <v>28</v>
      </c>
      <c r="H4" s="119" t="str">
        <f>'Key formula data'!G9</f>
        <v>Bankside</v>
      </c>
      <c r="I4" s="10"/>
      <c r="J4" s="11"/>
    </row>
    <row r="5" spans="1:10" ht="12.75">
      <c r="A5" s="74" t="s">
        <v>14</v>
      </c>
      <c r="B5" s="123">
        <v>0.8</v>
      </c>
      <c r="C5" s="123">
        <v>0.7</v>
      </c>
      <c r="D5" s="124" t="s">
        <v>132</v>
      </c>
      <c r="E5" s="124" t="s">
        <v>133</v>
      </c>
      <c r="F5" s="10"/>
      <c r="G5" s="119" t="s">
        <v>27</v>
      </c>
      <c r="H5" s="119" t="str">
        <f>'Key formula data'!G10</f>
        <v>Camberwell</v>
      </c>
      <c r="I5" s="10"/>
      <c r="J5" s="11"/>
    </row>
    <row r="6" spans="1:10" ht="12.75">
      <c r="A6" s="74" t="s">
        <v>15</v>
      </c>
      <c r="B6" s="123">
        <v>0.8</v>
      </c>
      <c r="C6" s="123">
        <v>0.6</v>
      </c>
      <c r="D6" s="124" t="s">
        <v>132</v>
      </c>
      <c r="E6" s="124" t="s">
        <v>133</v>
      </c>
      <c r="F6" s="10"/>
      <c r="G6" s="119" t="s">
        <v>32</v>
      </c>
      <c r="H6" s="119" t="str">
        <f>'Key formula data'!G11</f>
        <v>Kennington</v>
      </c>
      <c r="I6" s="10"/>
      <c r="J6" s="11"/>
    </row>
    <row r="7" spans="1:10" ht="13.5" thickBot="1">
      <c r="A7" s="79"/>
      <c r="B7" s="90"/>
      <c r="C7" s="90"/>
      <c r="D7" s="112"/>
      <c r="E7" s="112"/>
      <c r="F7" s="10"/>
      <c r="G7" s="119" t="s">
        <v>31</v>
      </c>
      <c r="H7" s="119" t="str">
        <f>'Key formula data'!G12</f>
        <v>Peckham</v>
      </c>
      <c r="I7" s="10"/>
      <c r="J7" s="11"/>
    </row>
    <row r="8" spans="1:10" ht="12.75">
      <c r="A8" s="178" t="s">
        <v>182</v>
      </c>
      <c r="B8" s="179" t="s">
        <v>103</v>
      </c>
      <c r="C8" s="180" t="s">
        <v>206</v>
      </c>
      <c r="D8" s="112"/>
      <c r="E8" s="112"/>
      <c r="F8" s="10"/>
      <c r="G8" s="119" t="s">
        <v>30</v>
      </c>
      <c r="H8" s="119" t="str">
        <f>'Key formula data'!G13</f>
        <v>Rotherhithe</v>
      </c>
      <c r="I8" s="10"/>
      <c r="J8" s="11"/>
    </row>
    <row r="9" spans="1:10" ht="12.75">
      <c r="A9" s="118" t="s">
        <v>38</v>
      </c>
      <c r="B9" s="192">
        <v>1</v>
      </c>
      <c r="C9" s="193">
        <f>VLOOKUP($A$9,rentstable3,2,FALSE)</f>
        <v>321.9104203001322</v>
      </c>
      <c r="D9" s="112"/>
      <c r="E9" s="112"/>
      <c r="F9" s="10"/>
      <c r="G9" s="119" t="s">
        <v>29</v>
      </c>
      <c r="H9" s="119" t="str">
        <f>'Key formula data'!G14</f>
        <v>Walworth</v>
      </c>
      <c r="I9" s="10"/>
      <c r="J9" s="11"/>
    </row>
    <row r="10" spans="1:10" ht="12.75">
      <c r="A10" s="357" t="s">
        <v>183</v>
      </c>
      <c r="B10" s="192">
        <v>2</v>
      </c>
      <c r="C10" s="193">
        <f>VLOOKUP($A$9,rentstable3,3,FALSE)</f>
        <v>420</v>
      </c>
      <c r="D10" s="112"/>
      <c r="E10" s="112"/>
      <c r="F10" s="10"/>
      <c r="G10" s="119" t="s">
        <v>35</v>
      </c>
      <c r="H10" s="119" t="str">
        <f>'Key formula data'!G15</f>
        <v>Dulwich</v>
      </c>
      <c r="I10" s="10"/>
      <c r="J10" s="11"/>
    </row>
    <row r="11" spans="1:10" ht="12.75">
      <c r="A11" s="357"/>
      <c r="B11" s="192">
        <v>3</v>
      </c>
      <c r="C11" s="193">
        <f>VLOOKUP($A$9,rentstable3,4,FALSE)</f>
        <v>500</v>
      </c>
      <c r="D11" s="112"/>
      <c r="E11" s="112"/>
      <c r="F11" s="10"/>
      <c r="G11" s="119" t="s">
        <v>34</v>
      </c>
      <c r="H11" s="119" t="str">
        <f>'Key formula data'!G16</f>
        <v>East Dulwich</v>
      </c>
      <c r="I11" s="10"/>
      <c r="J11" s="11"/>
    </row>
    <row r="12" spans="1:10" ht="12.75">
      <c r="A12" s="357"/>
      <c r="B12" s="192">
        <v>4</v>
      </c>
      <c r="C12" s="193">
        <f>VLOOKUP($A$9,rentstable3,5,FALSE)</f>
        <v>576</v>
      </c>
      <c r="D12" s="112"/>
      <c r="E12" s="112"/>
      <c r="F12" s="10"/>
      <c r="G12" s="119" t="s">
        <v>33</v>
      </c>
      <c r="H12" s="119" t="str">
        <f>'Key formula data'!G17</f>
        <v>Herne Hill</v>
      </c>
      <c r="I12" s="10"/>
      <c r="J12" s="11"/>
    </row>
    <row r="13" spans="1:10" ht="12.75">
      <c r="A13" s="237"/>
      <c r="B13" s="238"/>
      <c r="C13" s="239"/>
      <c r="D13" s="112"/>
      <c r="E13" s="112"/>
      <c r="F13" s="10"/>
      <c r="G13" s="10"/>
      <c r="H13" s="10"/>
      <c r="I13" s="10"/>
      <c r="J13" s="11"/>
    </row>
    <row r="14" spans="1:10" ht="79.5" customHeight="1">
      <c r="A14" s="371" t="s">
        <v>4</v>
      </c>
      <c r="B14" s="372"/>
      <c r="C14" s="372"/>
      <c r="D14" s="372"/>
      <c r="E14" s="372"/>
      <c r="F14" s="372"/>
      <c r="G14" s="372"/>
      <c r="H14" s="372"/>
      <c r="I14" s="10"/>
      <c r="J14" s="11"/>
    </row>
    <row r="15" spans="1:10" ht="14.25" customHeight="1">
      <c r="A15" s="241" t="s">
        <v>195</v>
      </c>
      <c r="B15" s="240"/>
      <c r="C15" s="240"/>
      <c r="D15" s="240"/>
      <c r="E15" s="240"/>
      <c r="F15" s="240"/>
      <c r="G15" s="240"/>
      <c r="H15" s="240"/>
      <c r="I15" s="240"/>
      <c r="J15" s="11"/>
    </row>
    <row r="16" spans="1:10" ht="12.75">
      <c r="A16" s="63" t="s">
        <v>135</v>
      </c>
      <c r="B16" s="240"/>
      <c r="C16" s="240"/>
      <c r="D16" s="240"/>
      <c r="E16" s="240"/>
      <c r="F16" s="240"/>
      <c r="G16" s="240"/>
      <c r="H16" s="240"/>
      <c r="I16" s="240"/>
      <c r="J16" s="11"/>
    </row>
    <row r="17" spans="1:10" ht="12.75">
      <c r="A17" s="89" t="s">
        <v>136</v>
      </c>
      <c r="B17" s="240"/>
      <c r="C17" s="240"/>
      <c r="D17" s="240"/>
      <c r="E17" s="240"/>
      <c r="F17" s="240"/>
      <c r="G17" s="240"/>
      <c r="H17" s="240"/>
      <c r="I17" s="240"/>
      <c r="J17" s="11"/>
    </row>
    <row r="18" spans="1:10" ht="12.75">
      <c r="A18" s="242" t="s">
        <v>196</v>
      </c>
      <c r="B18" s="240"/>
      <c r="C18" s="240"/>
      <c r="D18" s="240"/>
      <c r="E18" s="240"/>
      <c r="F18" s="240"/>
      <c r="G18" s="240"/>
      <c r="H18" s="240"/>
      <c r="I18" s="240"/>
      <c r="J18" s="11"/>
    </row>
    <row r="19" spans="1:10" ht="15.75" customHeight="1">
      <c r="A19" s="243" t="s">
        <v>197</v>
      </c>
      <c r="B19" s="240"/>
      <c r="C19" s="240"/>
      <c r="D19" s="240"/>
      <c r="E19" s="240"/>
      <c r="F19" s="240"/>
      <c r="G19" s="240"/>
      <c r="H19" s="240"/>
      <c r="I19" s="240"/>
      <c r="J19" s="11"/>
    </row>
    <row r="20" spans="1:10" ht="13.5" thickBot="1">
      <c r="A20" s="254"/>
      <c r="B20" s="255"/>
      <c r="C20" s="255"/>
      <c r="D20" s="255"/>
      <c r="E20" s="255"/>
      <c r="F20" s="240"/>
      <c r="G20" s="240"/>
      <c r="H20" s="240"/>
      <c r="I20" s="240"/>
      <c r="J20" s="11"/>
    </row>
    <row r="21" spans="1:10" ht="12.75">
      <c r="A21" s="76" t="s">
        <v>16</v>
      </c>
      <c r="B21" s="247" t="s">
        <v>117</v>
      </c>
      <c r="C21" s="247" t="s">
        <v>130</v>
      </c>
      <c r="D21" s="247" t="s">
        <v>119</v>
      </c>
      <c r="E21" s="256" t="s">
        <v>131</v>
      </c>
      <c r="F21" s="10"/>
      <c r="G21" s="10"/>
      <c r="H21" s="10"/>
      <c r="I21" s="10"/>
      <c r="J21" s="11"/>
    </row>
    <row r="22" spans="1:10" ht="12.75">
      <c r="A22" s="156" t="s">
        <v>139</v>
      </c>
      <c r="B22" s="244">
        <f>'Key formula data'!B22</f>
        <v>184.62</v>
      </c>
      <c r="C22" s="244">
        <f>'Key formula data'!C22</f>
        <v>240</v>
      </c>
      <c r="D22" s="244">
        <f>'Key formula data'!D22</f>
        <v>300</v>
      </c>
      <c r="E22" s="257">
        <f>'Key formula data'!E22</f>
        <v>392</v>
      </c>
      <c r="F22" s="10"/>
      <c r="G22" s="10"/>
      <c r="H22" s="10"/>
      <c r="I22" s="10"/>
      <c r="J22" s="11"/>
    </row>
    <row r="23" spans="1:10" ht="12.75">
      <c r="A23" s="156" t="s">
        <v>198</v>
      </c>
      <c r="B23" s="244">
        <f>B22*52.177</f>
        <v>9632.91774</v>
      </c>
      <c r="C23" s="244">
        <f>C22*52.177</f>
        <v>12522.48</v>
      </c>
      <c r="D23" s="244">
        <f>D22*52.177</f>
        <v>15653.1</v>
      </c>
      <c r="E23" s="248">
        <f>E22*52.177</f>
        <v>20453.384</v>
      </c>
      <c r="F23" s="10"/>
      <c r="G23" s="10"/>
      <c r="H23" s="10"/>
      <c r="I23" s="10"/>
      <c r="J23" s="11"/>
    </row>
    <row r="24" spans="1:10" ht="12.75">
      <c r="A24" s="184" t="s">
        <v>140</v>
      </c>
      <c r="B24" s="245">
        <f>'Key formula data'!B33</f>
        <v>350</v>
      </c>
      <c r="C24" s="245">
        <f>'Key formula data'!$B$34</f>
        <v>500</v>
      </c>
      <c r="D24" s="245">
        <f>'Key formula data'!$B$34</f>
        <v>500</v>
      </c>
      <c r="E24" s="249">
        <f>'Key formula data'!$B$34</f>
        <v>500</v>
      </c>
      <c r="F24" s="10"/>
      <c r="G24" s="10"/>
      <c r="H24" s="10"/>
      <c r="I24" s="10"/>
      <c r="J24" s="11"/>
    </row>
    <row r="25" spans="1:10" ht="12.75">
      <c r="A25" s="184" t="s">
        <v>141</v>
      </c>
      <c r="B25" s="245">
        <f>'Key formula data'!C33</f>
        <v>18000</v>
      </c>
      <c r="C25" s="245">
        <f>'Key formula data'!$C$34</f>
        <v>26000</v>
      </c>
      <c r="D25" s="245">
        <f>'Key formula data'!$C$34</f>
        <v>26000</v>
      </c>
      <c r="E25" s="249">
        <f>'Key formula data'!$C$34</f>
        <v>26000</v>
      </c>
      <c r="F25" s="10"/>
      <c r="G25" s="10"/>
      <c r="H25" s="10"/>
      <c r="I25" s="10"/>
      <c r="J25" s="11"/>
    </row>
    <row r="26" spans="1:10" ht="12.75">
      <c r="A26" s="250" t="s">
        <v>128</v>
      </c>
      <c r="B26" s="246">
        <f>'Data 2. Target Rents'!D17</f>
        <v>96.88</v>
      </c>
      <c r="C26" s="246">
        <f>'Data 2. Target Rents'!E17</f>
        <v>110.76</v>
      </c>
      <c r="D26" s="246">
        <f>'Data 2. Target Rents'!F17</f>
        <v>124.18</v>
      </c>
      <c r="E26" s="251">
        <f>'Data 2. Target Rents'!G17</f>
        <v>139.69</v>
      </c>
      <c r="F26" s="113"/>
      <c r="G26" s="10"/>
      <c r="H26" s="10"/>
      <c r="I26" s="10"/>
      <c r="J26" s="11"/>
    </row>
    <row r="27" spans="1:10" ht="12.75">
      <c r="A27" s="194" t="s">
        <v>23</v>
      </c>
      <c r="B27" s="197">
        <f>C9</f>
        <v>321.9104203001322</v>
      </c>
      <c r="C27" s="197">
        <f>C10</f>
        <v>420</v>
      </c>
      <c r="D27" s="197">
        <f>C11</f>
        <v>500</v>
      </c>
      <c r="E27" s="198">
        <f>C12</f>
        <v>576</v>
      </c>
      <c r="F27" s="113"/>
      <c r="G27" s="10"/>
      <c r="H27" s="10"/>
      <c r="I27" s="10"/>
      <c r="J27" s="11"/>
    </row>
    <row r="28" spans="1:10" ht="12.75">
      <c r="A28" s="196" t="s">
        <v>111</v>
      </c>
      <c r="B28" s="197">
        <f>B$27*0.8</f>
        <v>257.5283362401058</v>
      </c>
      <c r="C28" s="197">
        <f>C$27*0.8</f>
        <v>336</v>
      </c>
      <c r="D28" s="197">
        <f>D$27*0.8</f>
        <v>400</v>
      </c>
      <c r="E28" s="198">
        <f>E$27*0.8</f>
        <v>460.8</v>
      </c>
      <c r="F28" s="113"/>
      <c r="G28" s="10"/>
      <c r="H28" s="10"/>
      <c r="I28" s="10"/>
      <c r="J28" s="11"/>
    </row>
    <row r="29" spans="1:10" ht="12.75">
      <c r="A29" s="196" t="s">
        <v>110</v>
      </c>
      <c r="B29" s="197">
        <f>B$27*0.7</f>
        <v>225.33729421009252</v>
      </c>
      <c r="C29" s="197">
        <f>C$27*0.7</f>
        <v>294</v>
      </c>
      <c r="D29" s="197">
        <f>D$27*0.7</f>
        <v>350</v>
      </c>
      <c r="E29" s="198">
        <f>E$27*0.7</f>
        <v>403.2</v>
      </c>
      <c r="F29" s="113"/>
      <c r="G29" s="113"/>
      <c r="H29" s="10"/>
      <c r="I29" s="10"/>
      <c r="J29" s="11"/>
    </row>
    <row r="30" spans="1:10" ht="12.75">
      <c r="A30" s="196" t="s">
        <v>109</v>
      </c>
      <c r="B30" s="197">
        <f>B$27*0.6</f>
        <v>193.14625218007933</v>
      </c>
      <c r="C30" s="197">
        <f>C$27*0.6</f>
        <v>252</v>
      </c>
      <c r="D30" s="197">
        <f>D$27*0.6</f>
        <v>300</v>
      </c>
      <c r="E30" s="198">
        <f>E$27*0.6</f>
        <v>345.59999999999997</v>
      </c>
      <c r="F30" s="113"/>
      <c r="G30" s="113"/>
      <c r="H30" s="10"/>
      <c r="I30" s="10"/>
      <c r="J30" s="11"/>
    </row>
    <row r="31" spans="1:10" ht="12.75">
      <c r="A31" s="74" t="s">
        <v>203</v>
      </c>
      <c r="B31" s="197">
        <f>IF(B28&lt;B$22,B28,B$22)</f>
        <v>184.62</v>
      </c>
      <c r="C31" s="197">
        <f>IF(C28&lt;C$22,C28,C$22)</f>
        <v>240</v>
      </c>
      <c r="D31" s="197">
        <f>IF(D28&lt;D$22,D28,D$22)</f>
        <v>300</v>
      </c>
      <c r="E31" s="198">
        <f>IF(E28&lt;E$22,E28,E$22)</f>
        <v>392</v>
      </c>
      <c r="F31" s="113"/>
      <c r="G31" s="10"/>
      <c r="H31" s="10"/>
      <c r="I31" s="10"/>
      <c r="J31" s="11"/>
    </row>
    <row r="32" spans="1:10" ht="12.75">
      <c r="A32" s="74" t="s">
        <v>204</v>
      </c>
      <c r="B32" s="197">
        <f aca="true" t="shared" si="0" ref="B32:E33">IF(B29&lt;B$22,B29,B$22)</f>
        <v>184.62</v>
      </c>
      <c r="C32" s="197">
        <f t="shared" si="0"/>
        <v>240</v>
      </c>
      <c r="D32" s="197">
        <f t="shared" si="0"/>
        <v>300</v>
      </c>
      <c r="E32" s="198">
        <f t="shared" si="0"/>
        <v>392</v>
      </c>
      <c r="F32" s="10"/>
      <c r="G32" s="10"/>
      <c r="H32" s="10"/>
      <c r="I32" s="10"/>
      <c r="J32" s="11"/>
    </row>
    <row r="33" spans="1:10" ht="13.5" thickBot="1">
      <c r="A33" s="75" t="s">
        <v>205</v>
      </c>
      <c r="B33" s="252">
        <f t="shared" si="0"/>
        <v>184.62</v>
      </c>
      <c r="C33" s="252">
        <f t="shared" si="0"/>
        <v>240</v>
      </c>
      <c r="D33" s="252">
        <f t="shared" si="0"/>
        <v>300</v>
      </c>
      <c r="E33" s="253">
        <f t="shared" si="0"/>
        <v>345.59999999999997</v>
      </c>
      <c r="F33" s="10"/>
      <c r="G33" s="10"/>
      <c r="H33" s="10"/>
      <c r="I33" s="10"/>
      <c r="J33" s="11"/>
    </row>
    <row r="34" spans="1:10" ht="13.5" thickBot="1">
      <c r="A34" s="79"/>
      <c r="B34" s="106"/>
      <c r="C34" s="106"/>
      <c r="D34" s="106"/>
      <c r="E34" s="106"/>
      <c r="F34" s="10"/>
      <c r="G34" s="10"/>
      <c r="H34" s="10"/>
      <c r="I34" s="10"/>
      <c r="J34" s="11"/>
    </row>
    <row r="35" spans="1:10" ht="33" customHeight="1">
      <c r="A35" s="258" t="s">
        <v>200</v>
      </c>
      <c r="B35" s="259" t="str">
        <f>A9</f>
        <v>Southwark</v>
      </c>
      <c r="C35" s="369"/>
      <c r="D35" s="369"/>
      <c r="E35" s="370"/>
      <c r="F35" s="10"/>
      <c r="G35" s="10"/>
      <c r="H35" s="10"/>
      <c r="I35" s="10"/>
      <c r="J35" s="11"/>
    </row>
    <row r="36" spans="1:10" ht="12.75">
      <c r="A36" s="81" t="s">
        <v>2</v>
      </c>
      <c r="B36" s="73" t="s">
        <v>117</v>
      </c>
      <c r="C36" s="73" t="s">
        <v>130</v>
      </c>
      <c r="D36" s="73" t="s">
        <v>119</v>
      </c>
      <c r="E36" s="82" t="s">
        <v>131</v>
      </c>
      <c r="F36" s="10"/>
      <c r="G36" s="10"/>
      <c r="H36" s="10"/>
      <c r="I36" s="10"/>
      <c r="J36" s="11"/>
    </row>
    <row r="37" spans="1:10" ht="12.75">
      <c r="A37" s="74" t="s">
        <v>13</v>
      </c>
      <c r="B37" s="72">
        <f>$B$27*B4</f>
        <v>257.5283362401058</v>
      </c>
      <c r="C37" s="72">
        <f>$C$27*C4</f>
        <v>336</v>
      </c>
      <c r="D37" s="103">
        <f>$D$26</f>
        <v>124.18</v>
      </c>
      <c r="E37" s="104">
        <f>$E$26</f>
        <v>139.69</v>
      </c>
      <c r="F37" s="10"/>
      <c r="G37" s="10"/>
      <c r="H37" s="10"/>
      <c r="I37" s="10"/>
      <c r="J37" s="11"/>
    </row>
    <row r="38" spans="1:10" ht="12.75">
      <c r="A38" s="74" t="s">
        <v>14</v>
      </c>
      <c r="B38" s="72">
        <f>B31</f>
        <v>184.62</v>
      </c>
      <c r="C38" s="72">
        <f>C32</f>
        <v>240</v>
      </c>
      <c r="D38" s="103">
        <f>$D$26</f>
        <v>124.18</v>
      </c>
      <c r="E38" s="104">
        <f>$E$26</f>
        <v>139.69</v>
      </c>
      <c r="F38" s="10"/>
      <c r="G38" s="10"/>
      <c r="H38" s="10"/>
      <c r="I38" s="10"/>
      <c r="J38" s="11"/>
    </row>
    <row r="39" spans="1:10" ht="12.75">
      <c r="A39" s="74" t="s">
        <v>15</v>
      </c>
      <c r="B39" s="72">
        <f>B31</f>
        <v>184.62</v>
      </c>
      <c r="C39" s="72">
        <f>C33</f>
        <v>240</v>
      </c>
      <c r="D39" s="103">
        <f>$D$26</f>
        <v>124.18</v>
      </c>
      <c r="E39" s="104">
        <f>$E$26</f>
        <v>139.69</v>
      </c>
      <c r="F39" s="10"/>
      <c r="G39" s="10"/>
      <c r="H39" s="10"/>
      <c r="I39" s="10"/>
      <c r="J39" s="11"/>
    </row>
    <row r="40" spans="1:10" ht="12.75">
      <c r="A40" s="74"/>
      <c r="B40" s="2"/>
      <c r="C40" s="2"/>
      <c r="D40" s="2"/>
      <c r="E40" s="105"/>
      <c r="F40" s="10"/>
      <c r="G40" s="10"/>
      <c r="H40" s="10"/>
      <c r="I40" s="10"/>
      <c r="J40" s="11"/>
    </row>
    <row r="41" spans="1:10" ht="12.75">
      <c r="A41" s="81" t="s">
        <v>3</v>
      </c>
      <c r="B41" s="73" t="s">
        <v>117</v>
      </c>
      <c r="C41" s="73" t="s">
        <v>130</v>
      </c>
      <c r="D41" s="73" t="s">
        <v>119</v>
      </c>
      <c r="E41" s="82" t="s">
        <v>131</v>
      </c>
      <c r="F41" s="10"/>
      <c r="G41" s="10"/>
      <c r="H41" s="10"/>
      <c r="I41" s="10"/>
      <c r="J41" s="11"/>
    </row>
    <row r="42" spans="1:10" ht="12.75">
      <c r="A42" s="74" t="s">
        <v>13</v>
      </c>
      <c r="B42" s="72">
        <f aca="true" t="shared" si="1" ref="B42:E44">B37*52.177</f>
        <v>13437.055999999999</v>
      </c>
      <c r="C42" s="72">
        <f t="shared" si="1"/>
        <v>17531.472</v>
      </c>
      <c r="D42" s="103">
        <f t="shared" si="1"/>
        <v>6479.33986</v>
      </c>
      <c r="E42" s="104">
        <f t="shared" si="1"/>
        <v>7288.60513</v>
      </c>
      <c r="F42" s="10"/>
      <c r="G42" s="10"/>
      <c r="H42" s="10"/>
      <c r="I42" s="10"/>
      <c r="J42" s="11"/>
    </row>
    <row r="43" spans="1:10" ht="12.75">
      <c r="A43" s="74" t="s">
        <v>14</v>
      </c>
      <c r="B43" s="72">
        <f t="shared" si="1"/>
        <v>9632.91774</v>
      </c>
      <c r="C43" s="72">
        <f t="shared" si="1"/>
        <v>12522.48</v>
      </c>
      <c r="D43" s="103">
        <f t="shared" si="1"/>
        <v>6479.33986</v>
      </c>
      <c r="E43" s="104">
        <f t="shared" si="1"/>
        <v>7288.60513</v>
      </c>
      <c r="F43" s="10"/>
      <c r="G43" s="10"/>
      <c r="H43" s="10"/>
      <c r="I43" s="10"/>
      <c r="J43" s="11"/>
    </row>
    <row r="44" spans="1:10" ht="12.75">
      <c r="A44" s="74" t="s">
        <v>15</v>
      </c>
      <c r="B44" s="72">
        <f t="shared" si="1"/>
        <v>9632.91774</v>
      </c>
      <c r="C44" s="72">
        <f t="shared" si="1"/>
        <v>12522.48</v>
      </c>
      <c r="D44" s="103">
        <f t="shared" si="1"/>
        <v>6479.33986</v>
      </c>
      <c r="E44" s="104">
        <f t="shared" si="1"/>
        <v>7288.60513</v>
      </c>
      <c r="F44" s="10"/>
      <c r="G44" s="10"/>
      <c r="H44" s="10"/>
      <c r="I44" s="10"/>
      <c r="J44" s="11"/>
    </row>
    <row r="45" spans="1:10" ht="12.75">
      <c r="A45" s="74"/>
      <c r="B45" s="2"/>
      <c r="C45" s="2"/>
      <c r="D45" s="2"/>
      <c r="E45" s="105"/>
      <c r="F45" s="10"/>
      <c r="G45" s="10"/>
      <c r="H45" s="10"/>
      <c r="I45" s="10"/>
      <c r="J45" s="11"/>
    </row>
    <row r="46" spans="1:10" ht="12.75">
      <c r="A46" s="81" t="s">
        <v>137</v>
      </c>
      <c r="B46" s="73" t="s">
        <v>117</v>
      </c>
      <c r="C46" s="73" t="s">
        <v>130</v>
      </c>
      <c r="D46" s="73" t="s">
        <v>119</v>
      </c>
      <c r="E46" s="82" t="s">
        <v>131</v>
      </c>
      <c r="F46" s="10"/>
      <c r="G46" s="10"/>
      <c r="H46" s="10"/>
      <c r="I46" s="10"/>
      <c r="J46" s="11"/>
    </row>
    <row r="47" spans="1:10" ht="12.75">
      <c r="A47" s="74" t="s">
        <v>13</v>
      </c>
      <c r="B47" s="77">
        <f aca="true" t="shared" si="2" ref="B47:E49">B42*(1/0.25)</f>
        <v>53748.223999999995</v>
      </c>
      <c r="C47" s="77">
        <f t="shared" si="2"/>
        <v>70125.888</v>
      </c>
      <c r="D47" s="77">
        <f t="shared" si="2"/>
        <v>25917.35944</v>
      </c>
      <c r="E47" s="260">
        <f t="shared" si="2"/>
        <v>29154.42052</v>
      </c>
      <c r="F47" s="10"/>
      <c r="G47" s="10"/>
      <c r="H47" s="10"/>
      <c r="I47" s="10"/>
      <c r="J47" s="11"/>
    </row>
    <row r="48" spans="1:10" ht="12.75">
      <c r="A48" s="74" t="s">
        <v>14</v>
      </c>
      <c r="B48" s="77">
        <f t="shared" si="2"/>
        <v>38531.67096</v>
      </c>
      <c r="C48" s="77">
        <f t="shared" si="2"/>
        <v>50089.92</v>
      </c>
      <c r="D48" s="77">
        <f t="shared" si="2"/>
        <v>25917.35944</v>
      </c>
      <c r="E48" s="260">
        <f t="shared" si="2"/>
        <v>29154.42052</v>
      </c>
      <c r="F48" s="10"/>
      <c r="G48" s="10"/>
      <c r="H48" s="10"/>
      <c r="I48" s="10"/>
      <c r="J48" s="11"/>
    </row>
    <row r="49" spans="1:10" ht="12.75">
      <c r="A49" s="74" t="s">
        <v>15</v>
      </c>
      <c r="B49" s="77">
        <f t="shared" si="2"/>
        <v>38531.67096</v>
      </c>
      <c r="C49" s="77">
        <f t="shared" si="2"/>
        <v>50089.92</v>
      </c>
      <c r="D49" s="77">
        <f t="shared" si="2"/>
        <v>25917.35944</v>
      </c>
      <c r="E49" s="260">
        <f t="shared" si="2"/>
        <v>29154.42052</v>
      </c>
      <c r="F49" s="10"/>
      <c r="G49" s="10"/>
      <c r="H49" s="10"/>
      <c r="I49" s="10"/>
      <c r="J49" s="11"/>
    </row>
    <row r="50" spans="1:10" ht="12.75">
      <c r="A50" s="74"/>
      <c r="B50" s="77"/>
      <c r="C50" s="77"/>
      <c r="D50" s="77"/>
      <c r="E50" s="260"/>
      <c r="F50" s="10"/>
      <c r="G50" s="10"/>
      <c r="H50" s="10"/>
      <c r="I50" s="10"/>
      <c r="J50" s="11"/>
    </row>
    <row r="51" spans="1:10" ht="12.75">
      <c r="A51" s="81" t="s">
        <v>138</v>
      </c>
      <c r="B51" s="78" t="s">
        <v>117</v>
      </c>
      <c r="C51" s="78" t="s">
        <v>130</v>
      </c>
      <c r="D51" s="73" t="s">
        <v>119</v>
      </c>
      <c r="E51" s="82" t="s">
        <v>131</v>
      </c>
      <c r="F51" s="10"/>
      <c r="G51" s="10"/>
      <c r="H51" s="10"/>
      <c r="I51" s="10"/>
      <c r="J51" s="11"/>
    </row>
    <row r="52" spans="1:10" ht="12.75">
      <c r="A52" s="74" t="s">
        <v>13</v>
      </c>
      <c r="B52" s="77">
        <f aca="true" t="shared" si="3" ref="B52:E54">B42*(1/0.3)</f>
        <v>44790.18666666666</v>
      </c>
      <c r="C52" s="77">
        <f t="shared" si="3"/>
        <v>58438.240000000005</v>
      </c>
      <c r="D52" s="77">
        <f t="shared" si="3"/>
        <v>21597.799533333335</v>
      </c>
      <c r="E52" s="260">
        <f t="shared" si="3"/>
        <v>24295.350433333333</v>
      </c>
      <c r="F52" s="10"/>
      <c r="G52" s="10"/>
      <c r="H52" s="10"/>
      <c r="I52" s="10"/>
      <c r="J52" s="11"/>
    </row>
    <row r="53" spans="1:10" ht="12.75">
      <c r="A53" s="74" t="s">
        <v>14</v>
      </c>
      <c r="B53" s="77">
        <f t="shared" si="3"/>
        <v>32109.725800000004</v>
      </c>
      <c r="C53" s="77">
        <f t="shared" si="3"/>
        <v>41741.6</v>
      </c>
      <c r="D53" s="77">
        <f t="shared" si="3"/>
        <v>21597.799533333335</v>
      </c>
      <c r="E53" s="260">
        <f t="shared" si="3"/>
        <v>24295.350433333333</v>
      </c>
      <c r="F53" s="10"/>
      <c r="G53" s="10"/>
      <c r="H53" s="10"/>
      <c r="I53" s="10"/>
      <c r="J53" s="11"/>
    </row>
    <row r="54" spans="1:10" ht="13.5" thickBot="1">
      <c r="A54" s="75" t="s">
        <v>15</v>
      </c>
      <c r="B54" s="261">
        <f t="shared" si="3"/>
        <v>32109.725800000004</v>
      </c>
      <c r="C54" s="261">
        <f t="shared" si="3"/>
        <v>41741.6</v>
      </c>
      <c r="D54" s="261">
        <f t="shared" si="3"/>
        <v>21597.799533333335</v>
      </c>
      <c r="E54" s="262">
        <f t="shared" si="3"/>
        <v>24295.350433333333</v>
      </c>
      <c r="F54" s="10"/>
      <c r="G54" s="10"/>
      <c r="H54" s="10"/>
      <c r="I54" s="10"/>
      <c r="J54" s="11"/>
    </row>
    <row r="55" spans="1:10" ht="12.75">
      <c r="A55" s="115"/>
      <c r="B55" s="10"/>
      <c r="C55" s="10"/>
      <c r="D55" s="10"/>
      <c r="E55" s="10"/>
      <c r="F55" s="10"/>
      <c r="G55" s="10"/>
      <c r="H55" s="10"/>
      <c r="I55" s="10"/>
      <c r="J55" s="11"/>
    </row>
    <row r="56" spans="1:10" ht="13.5" thickBot="1">
      <c r="A56" s="117"/>
      <c r="B56" s="13"/>
      <c r="C56" s="13"/>
      <c r="D56" s="13"/>
      <c r="E56" s="13"/>
      <c r="F56" s="13"/>
      <c r="G56" s="13"/>
      <c r="H56" s="13"/>
      <c r="I56" s="13"/>
      <c r="J56" s="14"/>
    </row>
  </sheetData>
  <sheetProtection/>
  <mergeCells count="3">
    <mergeCell ref="A10:A12"/>
    <mergeCell ref="C35:E35"/>
    <mergeCell ref="A14:H14"/>
  </mergeCells>
  <conditionalFormatting sqref="B37:B39 B27:B33">
    <cfRule type="cellIs" priority="1" dxfId="11" operator="greaterThan" stopIfTrue="1">
      <formula>$B$22</formula>
    </cfRule>
    <cfRule type="cellIs" priority="2" dxfId="2" operator="equal" stopIfTrue="1">
      <formula>$B$22</formula>
    </cfRule>
  </conditionalFormatting>
  <conditionalFormatting sqref="C37:C39 C27:C33">
    <cfRule type="cellIs" priority="3" dxfId="11" operator="greaterThan" stopIfTrue="1">
      <formula>$C$22</formula>
    </cfRule>
    <cfRule type="cellIs" priority="4" dxfId="2" operator="equal" stopIfTrue="1">
      <formula>$C$22</formula>
    </cfRule>
  </conditionalFormatting>
  <conditionalFormatting sqref="D27:D33">
    <cfRule type="cellIs" priority="5" dxfId="11" operator="greaterThan" stopIfTrue="1">
      <formula>$D$22</formula>
    </cfRule>
    <cfRule type="cellIs" priority="6" dxfId="2" operator="equal" stopIfTrue="1">
      <formula>$D$22</formula>
    </cfRule>
  </conditionalFormatting>
  <conditionalFormatting sqref="E27:E33">
    <cfRule type="cellIs" priority="7" dxfId="11" operator="greaterThan" stopIfTrue="1">
      <formula>$E$22</formula>
    </cfRule>
    <cfRule type="cellIs" priority="8" dxfId="2" operator="equal" stopIfTrue="1">
      <formula>$E$22</formula>
    </cfRule>
  </conditionalFormatting>
  <conditionalFormatting sqref="B50">
    <cfRule type="cellIs" priority="9" dxfId="6" operator="greaterThan" stopIfTrue="1">
      <formula>$B$25</formula>
    </cfRule>
    <cfRule type="cellIs" priority="10" dxfId="2" operator="equal" stopIfTrue="1">
      <formula>$B$22</formula>
    </cfRule>
  </conditionalFormatting>
  <conditionalFormatting sqref="C52:E54 C47:E50">
    <cfRule type="cellIs" priority="11" dxfId="6" operator="greaterThan" stopIfTrue="1">
      <formula>$C$25</formula>
    </cfRule>
  </conditionalFormatting>
  <conditionalFormatting sqref="B47:B49 B52:B54">
    <cfRule type="cellIs" priority="12" dxfId="6" operator="greaterThan" stopIfTrue="1">
      <formula>$B$25</formula>
    </cfRule>
  </conditionalFormatting>
  <conditionalFormatting sqref="B42:B44">
    <cfRule type="cellIs" priority="13" dxfId="0" operator="greaterThan" stopIfTrue="1">
      <formula>$B$23</formula>
    </cfRule>
    <cfRule type="cellIs" priority="14" dxfId="2" operator="equal" stopIfTrue="1">
      <formula>$B$23</formula>
    </cfRule>
  </conditionalFormatting>
  <conditionalFormatting sqref="C42:C44">
    <cfRule type="cellIs" priority="15" dxfId="0" operator="greaterThan" stopIfTrue="1">
      <formula>$C$23</formula>
    </cfRule>
    <cfRule type="cellIs" priority="16" dxfId="2" operator="equal" stopIfTrue="1">
      <formula>$C$23</formula>
    </cfRule>
  </conditionalFormatting>
  <dataValidations count="1">
    <dataValidation type="list" allowBlank="1" showInputMessage="1" showErrorMessage="1" sqref="A9">
      <formula1>$G$3:$G$12</formula1>
    </dataValidation>
  </dataValidations>
  <printOptions/>
  <pageMargins left="0.75" right="0.75" top="1" bottom="1" header="0.5" footer="0.5"/>
  <pageSetup fitToHeight="1" fitToWidth="1"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sheetPr>
    <tabColor indexed="22"/>
  </sheetPr>
  <dimension ref="A1:U86"/>
  <sheetViews>
    <sheetView zoomScalePageLayoutView="0" workbookViewId="0" topLeftCell="A1">
      <selection activeCell="A1" sqref="A1"/>
    </sheetView>
  </sheetViews>
  <sheetFormatPr defaultColWidth="9.140625" defaultRowHeight="12.75"/>
  <cols>
    <col min="1" max="1" width="22.28125" style="22" customWidth="1"/>
    <col min="2" max="2" width="12.57421875" style="22" customWidth="1"/>
    <col min="3" max="3" width="9.7109375" style="22" customWidth="1"/>
    <col min="4" max="5" width="9.28125" style="22" bestFit="1" customWidth="1"/>
    <col min="6" max="6" width="9.57421875" style="22" bestFit="1" customWidth="1"/>
    <col min="7" max="7" width="9.28125" style="22" bestFit="1" customWidth="1"/>
    <col min="8" max="8" width="9.57421875" style="22" bestFit="1" customWidth="1"/>
    <col min="9" max="9" width="11.421875" style="22" customWidth="1"/>
    <col min="10" max="10" width="9.57421875" style="22" bestFit="1" customWidth="1"/>
    <col min="11" max="11" width="9.28125" style="22" bestFit="1" customWidth="1"/>
    <col min="12" max="12" width="9.57421875" style="22" bestFit="1" customWidth="1"/>
    <col min="13" max="13" width="9.28125" style="22" bestFit="1" customWidth="1"/>
    <col min="14" max="14" width="9.57421875" style="22" bestFit="1" customWidth="1"/>
    <col min="15" max="15" width="11.28125" style="22" customWidth="1"/>
    <col min="16" max="17" width="9.28125" style="22" bestFit="1" customWidth="1"/>
    <col min="18" max="18" width="9.57421875" style="22" bestFit="1" customWidth="1"/>
    <col min="19" max="19" width="9.28125" style="22" bestFit="1" customWidth="1"/>
    <col min="20" max="20" width="9.57421875" style="22" bestFit="1" customWidth="1"/>
    <col min="21" max="21" width="9.28125" style="22" bestFit="1" customWidth="1"/>
    <col min="22" max="16384" width="9.140625" style="22" customWidth="1"/>
  </cols>
  <sheetData>
    <row r="1" ht="20.25">
      <c r="A1" s="39" t="s">
        <v>124</v>
      </c>
    </row>
    <row r="2" spans="1:21" ht="15.75" customHeight="1">
      <c r="A2" s="373" t="s">
        <v>194</v>
      </c>
      <c r="B2" s="374"/>
      <c r="C2" s="374"/>
      <c r="D2" s="374"/>
      <c r="E2" s="374"/>
      <c r="F2" s="374"/>
      <c r="G2" s="374"/>
      <c r="H2" s="374"/>
      <c r="I2" s="374"/>
      <c r="J2" s="374"/>
      <c r="K2" s="374"/>
      <c r="L2" s="374"/>
      <c r="M2" s="374"/>
      <c r="N2" s="374"/>
      <c r="O2" s="374"/>
      <c r="P2" s="374"/>
      <c r="Q2" s="374"/>
      <c r="R2" s="374"/>
      <c r="S2" s="374"/>
      <c r="T2" s="374"/>
      <c r="U2" s="374"/>
    </row>
    <row r="3" spans="1:21" ht="15.75" customHeight="1">
      <c r="A3" s="389" t="s">
        <v>228</v>
      </c>
      <c r="B3" s="389"/>
      <c r="C3" s="389"/>
      <c r="D3" s="264"/>
      <c r="E3" s="264"/>
      <c r="F3" s="264"/>
      <c r="G3" s="264"/>
      <c r="H3" s="264"/>
      <c r="I3" s="264"/>
      <c r="J3" s="264"/>
      <c r="K3" s="264"/>
      <c r="L3" s="264"/>
      <c r="M3" s="264"/>
      <c r="N3" s="264"/>
      <c r="O3" s="264"/>
      <c r="P3" s="264"/>
      <c r="Q3" s="264"/>
      <c r="R3" s="264"/>
      <c r="S3" s="264"/>
      <c r="T3" s="264"/>
      <c r="U3" s="264"/>
    </row>
    <row r="4" spans="1:21" ht="12.75">
      <c r="A4" s="376" t="s">
        <v>193</v>
      </c>
      <c r="B4" s="383" t="s">
        <v>80</v>
      </c>
      <c r="C4" s="384"/>
      <c r="D4" s="47" t="s">
        <v>82</v>
      </c>
      <c r="E4" s="47"/>
      <c r="F4" s="381" t="s">
        <v>83</v>
      </c>
      <c r="G4" s="381"/>
      <c r="H4" s="47" t="s">
        <v>96</v>
      </c>
      <c r="I4" s="47"/>
      <c r="J4" s="380" t="s">
        <v>97</v>
      </c>
      <c r="K4" s="380"/>
      <c r="L4" s="47" t="s">
        <v>98</v>
      </c>
      <c r="M4" s="47"/>
      <c r="N4" s="29" t="s">
        <v>99</v>
      </c>
      <c r="O4" s="27"/>
      <c r="P4" s="47" t="s">
        <v>100</v>
      </c>
      <c r="Q4" s="47"/>
      <c r="R4" s="380" t="s">
        <v>101</v>
      </c>
      <c r="S4" s="380"/>
      <c r="T4" s="47" t="s">
        <v>102</v>
      </c>
      <c r="U4" s="47"/>
    </row>
    <row r="5" spans="1:21" ht="12.75">
      <c r="A5" s="377"/>
      <c r="B5" s="51" t="s">
        <v>25</v>
      </c>
      <c r="C5" s="51" t="s">
        <v>24</v>
      </c>
      <c r="D5" s="48" t="s">
        <v>25</v>
      </c>
      <c r="E5" s="48" t="s">
        <v>24</v>
      </c>
      <c r="F5" s="23" t="s">
        <v>25</v>
      </c>
      <c r="G5" s="23" t="s">
        <v>24</v>
      </c>
      <c r="H5" s="48" t="s">
        <v>25</v>
      </c>
      <c r="I5" s="48" t="s">
        <v>24</v>
      </c>
      <c r="J5" s="23" t="s">
        <v>25</v>
      </c>
      <c r="K5" s="23" t="s">
        <v>24</v>
      </c>
      <c r="L5" s="48" t="s">
        <v>25</v>
      </c>
      <c r="M5" s="48" t="s">
        <v>24</v>
      </c>
      <c r="N5" s="23" t="s">
        <v>25</v>
      </c>
      <c r="O5" s="23" t="s">
        <v>24</v>
      </c>
      <c r="P5" s="48" t="s">
        <v>25</v>
      </c>
      <c r="Q5" s="48" t="s">
        <v>24</v>
      </c>
      <c r="R5" s="23" t="s">
        <v>25</v>
      </c>
      <c r="S5" s="23" t="s">
        <v>24</v>
      </c>
      <c r="T5" s="48" t="s">
        <v>25</v>
      </c>
      <c r="U5" s="48" t="s">
        <v>24</v>
      </c>
    </row>
    <row r="6" spans="1:21" ht="12.75">
      <c r="A6" s="386" t="s">
        <v>66</v>
      </c>
      <c r="B6" s="386"/>
      <c r="C6" s="386"/>
      <c r="D6" s="30"/>
      <c r="E6" s="30"/>
      <c r="F6" s="30"/>
      <c r="G6" s="30"/>
      <c r="H6" s="30"/>
      <c r="I6" s="30"/>
      <c r="J6" s="30"/>
      <c r="K6" s="30"/>
      <c r="L6" s="30"/>
      <c r="M6" s="30"/>
      <c r="N6" s="30"/>
      <c r="O6" s="30"/>
      <c r="P6" s="30"/>
      <c r="Q6" s="30"/>
      <c r="R6" s="30"/>
      <c r="S6" s="30"/>
      <c r="T6" s="30"/>
      <c r="U6" s="30"/>
    </row>
    <row r="7" spans="1:21" ht="12.75">
      <c r="A7" s="23" t="s">
        <v>67</v>
      </c>
      <c r="B7" s="52">
        <v>33100</v>
      </c>
      <c r="C7" s="52">
        <v>19200</v>
      </c>
      <c r="D7" s="49">
        <v>27800</v>
      </c>
      <c r="E7" s="49">
        <v>19200</v>
      </c>
      <c r="F7" s="24">
        <v>28800</v>
      </c>
      <c r="G7" s="24">
        <v>11700</v>
      </c>
      <c r="H7" s="49">
        <v>76500</v>
      </c>
      <c r="I7" s="49">
        <v>29400</v>
      </c>
      <c r="J7" s="24">
        <v>20400</v>
      </c>
      <c r="K7" s="24">
        <v>11700</v>
      </c>
      <c r="L7" s="49">
        <v>39900</v>
      </c>
      <c r="M7" s="49">
        <v>22200</v>
      </c>
      <c r="N7" s="24">
        <v>33100</v>
      </c>
      <c r="O7" s="24">
        <v>19200</v>
      </c>
      <c r="P7" s="49">
        <v>25800</v>
      </c>
      <c r="Q7" s="49">
        <v>14300</v>
      </c>
      <c r="R7" s="24">
        <v>32700</v>
      </c>
      <c r="S7" s="24">
        <v>16800</v>
      </c>
      <c r="T7" s="49">
        <v>22800</v>
      </c>
      <c r="U7" s="49">
        <v>16800</v>
      </c>
    </row>
    <row r="8" spans="1:21" ht="12.75">
      <c r="A8" s="23" t="s">
        <v>68</v>
      </c>
      <c r="B8" s="52">
        <v>64200</v>
      </c>
      <c r="C8" s="52">
        <v>46000</v>
      </c>
      <c r="D8" s="49">
        <v>27800</v>
      </c>
      <c r="E8" s="49">
        <v>22200</v>
      </c>
      <c r="F8" s="24">
        <v>43800</v>
      </c>
      <c r="G8" s="24">
        <v>25800</v>
      </c>
      <c r="H8" s="49">
        <v>96100</v>
      </c>
      <c r="I8" s="49">
        <v>90000</v>
      </c>
      <c r="J8" s="24">
        <v>51800</v>
      </c>
      <c r="K8" s="24">
        <v>38000</v>
      </c>
      <c r="L8" s="49">
        <v>78800</v>
      </c>
      <c r="M8" s="49">
        <v>54000</v>
      </c>
      <c r="N8" s="24">
        <v>64200</v>
      </c>
      <c r="O8" s="24">
        <v>46000</v>
      </c>
      <c r="P8" s="49">
        <v>37300</v>
      </c>
      <c r="Q8" s="49">
        <v>33600</v>
      </c>
      <c r="R8" s="24">
        <v>79300</v>
      </c>
      <c r="S8" s="24">
        <v>67500</v>
      </c>
      <c r="T8" s="49">
        <v>48900</v>
      </c>
      <c r="U8" s="49">
        <v>35200</v>
      </c>
    </row>
    <row r="9" spans="1:21" ht="12.75">
      <c r="A9" s="23" t="s">
        <v>69</v>
      </c>
      <c r="B9" s="52">
        <v>14800</v>
      </c>
      <c r="C9" s="52">
        <v>9100</v>
      </c>
      <c r="D9" s="49">
        <v>20000</v>
      </c>
      <c r="E9" s="49">
        <v>14300</v>
      </c>
      <c r="F9" s="24">
        <v>16600</v>
      </c>
      <c r="G9" s="24">
        <v>9100</v>
      </c>
      <c r="H9" s="49">
        <v>13200</v>
      </c>
      <c r="I9" s="49">
        <v>9100</v>
      </c>
      <c r="J9" s="24">
        <v>13400</v>
      </c>
      <c r="K9" s="24">
        <v>9100</v>
      </c>
      <c r="L9" s="49">
        <v>11600</v>
      </c>
      <c r="M9" s="49">
        <v>11700</v>
      </c>
      <c r="N9" s="24">
        <v>14800</v>
      </c>
      <c r="O9" s="24">
        <v>9100</v>
      </c>
      <c r="P9" s="49">
        <v>16500</v>
      </c>
      <c r="Q9" s="49">
        <v>11700</v>
      </c>
      <c r="R9" s="24">
        <v>15300</v>
      </c>
      <c r="S9" s="24">
        <v>9100</v>
      </c>
      <c r="T9" s="49">
        <v>15900</v>
      </c>
      <c r="U9" s="49">
        <v>9100</v>
      </c>
    </row>
    <row r="10" spans="1:21" ht="12.75">
      <c r="A10" s="23" t="s">
        <v>70</v>
      </c>
      <c r="B10" s="52">
        <v>18500</v>
      </c>
      <c r="C10" s="52">
        <v>14300</v>
      </c>
      <c r="D10" s="50" t="s">
        <v>81</v>
      </c>
      <c r="E10" s="50" t="s">
        <v>81</v>
      </c>
      <c r="F10" s="24">
        <v>21000</v>
      </c>
      <c r="G10" s="24">
        <v>14300</v>
      </c>
      <c r="H10" s="50">
        <v>22500</v>
      </c>
      <c r="I10" s="50">
        <v>9100</v>
      </c>
      <c r="J10" s="24">
        <v>19900</v>
      </c>
      <c r="K10" s="24">
        <v>16800</v>
      </c>
      <c r="L10" s="50">
        <v>17900</v>
      </c>
      <c r="M10" s="50">
        <v>9100</v>
      </c>
      <c r="N10" s="24">
        <v>18500</v>
      </c>
      <c r="O10" s="24">
        <v>14300</v>
      </c>
      <c r="P10" s="50">
        <v>23200</v>
      </c>
      <c r="Q10" s="50">
        <v>16800</v>
      </c>
      <c r="R10" s="24">
        <v>16800</v>
      </c>
      <c r="S10" s="24">
        <v>9100</v>
      </c>
      <c r="T10" s="50">
        <v>14200</v>
      </c>
      <c r="U10" s="50">
        <v>9100</v>
      </c>
    </row>
    <row r="11" spans="1:21" ht="12.75">
      <c r="A11" s="23" t="s">
        <v>71</v>
      </c>
      <c r="B11" s="52">
        <v>31700</v>
      </c>
      <c r="C11" s="52">
        <v>22200</v>
      </c>
      <c r="D11" s="49">
        <v>32500</v>
      </c>
      <c r="E11" s="49">
        <v>16800</v>
      </c>
      <c r="F11" s="24">
        <v>31300</v>
      </c>
      <c r="G11" s="24">
        <v>22200</v>
      </c>
      <c r="H11" s="49">
        <v>40600</v>
      </c>
      <c r="I11" s="49">
        <v>33600</v>
      </c>
      <c r="J11" s="24">
        <v>27000</v>
      </c>
      <c r="K11" s="24">
        <v>19200</v>
      </c>
      <c r="L11" s="49">
        <v>45100</v>
      </c>
      <c r="M11" s="49">
        <v>33600</v>
      </c>
      <c r="N11" s="24">
        <v>31700</v>
      </c>
      <c r="O11" s="24">
        <v>22200</v>
      </c>
      <c r="P11" s="49">
        <v>21100</v>
      </c>
      <c r="Q11" s="49">
        <v>16800</v>
      </c>
      <c r="R11" s="24">
        <v>42400</v>
      </c>
      <c r="S11" s="24">
        <v>38000</v>
      </c>
      <c r="T11" s="49">
        <v>24200</v>
      </c>
      <c r="U11" s="49">
        <v>19200</v>
      </c>
    </row>
    <row r="12" spans="1:21" ht="12.75">
      <c r="A12" s="386" t="s">
        <v>72</v>
      </c>
      <c r="B12" s="386"/>
      <c r="C12" s="386"/>
      <c r="D12" s="30"/>
      <c r="E12" s="30"/>
      <c r="F12" s="31"/>
      <c r="G12" s="31"/>
      <c r="H12" s="30"/>
      <c r="I12" s="30"/>
      <c r="J12" s="31"/>
      <c r="K12" s="31"/>
      <c r="L12" s="30"/>
      <c r="M12" s="30"/>
      <c r="N12" s="31"/>
      <c r="O12" s="31"/>
      <c r="P12" s="30"/>
      <c r="Q12" s="30"/>
      <c r="R12" s="31"/>
      <c r="S12" s="31"/>
      <c r="T12" s="30"/>
      <c r="U12" s="30"/>
    </row>
    <row r="13" spans="1:21" ht="12.75">
      <c r="A13" s="23" t="s">
        <v>73</v>
      </c>
      <c r="B13" s="52">
        <v>22700</v>
      </c>
      <c r="C13" s="52">
        <v>16800</v>
      </c>
      <c r="D13" s="49">
        <v>14900</v>
      </c>
      <c r="E13" s="49">
        <v>11700</v>
      </c>
      <c r="F13" s="24">
        <v>21700</v>
      </c>
      <c r="G13" s="24">
        <v>14300</v>
      </c>
      <c r="H13" s="49">
        <v>28900</v>
      </c>
      <c r="I13" s="49">
        <v>22200</v>
      </c>
      <c r="J13" s="24">
        <v>18200</v>
      </c>
      <c r="K13" s="24">
        <v>14300</v>
      </c>
      <c r="L13" s="49">
        <v>31200</v>
      </c>
      <c r="M13" s="49">
        <v>25800</v>
      </c>
      <c r="N13" s="24">
        <v>22400</v>
      </c>
      <c r="O13" s="24">
        <v>22200</v>
      </c>
      <c r="P13" s="49">
        <v>14900</v>
      </c>
      <c r="Q13" s="49">
        <v>14300</v>
      </c>
      <c r="R13" s="24">
        <v>28600</v>
      </c>
      <c r="S13" s="24">
        <v>16800</v>
      </c>
      <c r="T13" s="49">
        <v>18000</v>
      </c>
      <c r="U13" s="49">
        <v>17000</v>
      </c>
    </row>
    <row r="14" spans="1:21" ht="12.75">
      <c r="A14" s="23" t="s">
        <v>74</v>
      </c>
      <c r="B14" s="52">
        <v>12400</v>
      </c>
      <c r="C14" s="52">
        <v>9100</v>
      </c>
      <c r="D14" s="49">
        <v>10400</v>
      </c>
      <c r="E14" s="49">
        <v>9100</v>
      </c>
      <c r="F14" s="24">
        <v>11800</v>
      </c>
      <c r="G14" s="24">
        <v>9100</v>
      </c>
      <c r="H14" s="49">
        <v>11800</v>
      </c>
      <c r="I14" s="49">
        <v>9100</v>
      </c>
      <c r="J14" s="24">
        <v>11100</v>
      </c>
      <c r="K14" s="24">
        <v>9100</v>
      </c>
      <c r="L14" s="49">
        <v>21000</v>
      </c>
      <c r="M14" s="49">
        <v>11700</v>
      </c>
      <c r="N14" s="24">
        <v>13700</v>
      </c>
      <c r="O14" s="24">
        <v>9100</v>
      </c>
      <c r="P14" s="49">
        <v>12900</v>
      </c>
      <c r="Q14" s="49">
        <v>9100</v>
      </c>
      <c r="R14" s="24">
        <v>9800</v>
      </c>
      <c r="S14" s="24">
        <v>9100</v>
      </c>
      <c r="T14" s="49">
        <v>10500</v>
      </c>
      <c r="U14" s="49">
        <v>9100</v>
      </c>
    </row>
    <row r="15" spans="1:21" ht="12.75">
      <c r="A15" s="23" t="s">
        <v>75</v>
      </c>
      <c r="B15" s="52">
        <v>55200</v>
      </c>
      <c r="C15" s="52">
        <v>46000</v>
      </c>
      <c r="D15" s="49">
        <v>43700</v>
      </c>
      <c r="E15" s="49">
        <v>33600</v>
      </c>
      <c r="F15" s="24">
        <v>46600</v>
      </c>
      <c r="G15" s="24">
        <v>38000</v>
      </c>
      <c r="H15" s="49">
        <v>79200</v>
      </c>
      <c r="I15" s="49">
        <v>62500</v>
      </c>
      <c r="J15" s="24">
        <v>46300</v>
      </c>
      <c r="K15" s="24">
        <v>46000</v>
      </c>
      <c r="L15" s="49">
        <v>75400</v>
      </c>
      <c r="M15" s="49">
        <v>62500</v>
      </c>
      <c r="N15" s="24">
        <v>43200</v>
      </c>
      <c r="O15" s="24">
        <v>38000</v>
      </c>
      <c r="P15" s="49">
        <v>37000</v>
      </c>
      <c r="Q15" s="49">
        <v>29400</v>
      </c>
      <c r="R15" s="24">
        <v>62500</v>
      </c>
      <c r="S15" s="24">
        <v>46000</v>
      </c>
      <c r="T15" s="49">
        <v>44900</v>
      </c>
      <c r="U15" s="49">
        <v>38000</v>
      </c>
    </row>
    <row r="16" spans="1:21" ht="12.75">
      <c r="A16" s="23" t="s">
        <v>76</v>
      </c>
      <c r="B16" s="52">
        <v>48300</v>
      </c>
      <c r="C16" s="52">
        <v>29400</v>
      </c>
      <c r="D16" s="49">
        <v>33700</v>
      </c>
      <c r="E16" s="49">
        <v>22200</v>
      </c>
      <c r="F16" s="24">
        <v>29300</v>
      </c>
      <c r="G16" s="24">
        <v>25800</v>
      </c>
      <c r="H16" s="49">
        <v>65600</v>
      </c>
      <c r="I16" s="49">
        <v>22200</v>
      </c>
      <c r="J16" s="24">
        <v>38400</v>
      </c>
      <c r="K16" s="24">
        <v>25800</v>
      </c>
      <c r="L16" s="49">
        <v>98000</v>
      </c>
      <c r="M16" s="49">
        <v>67500</v>
      </c>
      <c r="N16" s="24">
        <v>41400</v>
      </c>
      <c r="O16" s="24">
        <v>33600</v>
      </c>
      <c r="P16" s="49">
        <v>23400</v>
      </c>
      <c r="Q16" s="49">
        <v>22200</v>
      </c>
      <c r="R16" s="24">
        <v>47600</v>
      </c>
      <c r="S16" s="24">
        <v>38000</v>
      </c>
      <c r="T16" s="49">
        <v>30000</v>
      </c>
      <c r="U16" s="49">
        <v>22200</v>
      </c>
    </row>
    <row r="17" spans="1:21" ht="12.75">
      <c r="A17" s="23" t="s">
        <v>77</v>
      </c>
      <c r="B17" s="52">
        <v>35000</v>
      </c>
      <c r="C17" s="52">
        <v>25800</v>
      </c>
      <c r="D17" s="49">
        <v>28900</v>
      </c>
      <c r="E17" s="49">
        <v>22200</v>
      </c>
      <c r="F17" s="24">
        <v>31500</v>
      </c>
      <c r="G17" s="24">
        <v>22200</v>
      </c>
      <c r="H17" s="49">
        <v>30600</v>
      </c>
      <c r="I17" s="49">
        <v>29400</v>
      </c>
      <c r="J17" s="24">
        <v>31800</v>
      </c>
      <c r="K17" s="24">
        <v>25800</v>
      </c>
      <c r="L17" s="49">
        <v>48000</v>
      </c>
      <c r="M17" s="49">
        <v>33600</v>
      </c>
      <c r="N17" s="24">
        <v>42400</v>
      </c>
      <c r="O17" s="24">
        <v>25800</v>
      </c>
      <c r="P17" s="49">
        <v>29500</v>
      </c>
      <c r="Q17" s="49">
        <v>25800</v>
      </c>
      <c r="R17" s="24">
        <v>45700</v>
      </c>
      <c r="S17" s="24">
        <v>33600</v>
      </c>
      <c r="T17" s="49">
        <v>25800</v>
      </c>
      <c r="U17" s="49">
        <v>22200</v>
      </c>
    </row>
    <row r="18" spans="1:21" ht="12.75">
      <c r="A18" s="23" t="s">
        <v>78</v>
      </c>
      <c r="B18" s="52">
        <v>22100</v>
      </c>
      <c r="C18" s="52">
        <v>16800</v>
      </c>
      <c r="D18" s="49">
        <v>14100</v>
      </c>
      <c r="E18" s="49">
        <v>16800</v>
      </c>
      <c r="F18" s="24">
        <v>19100</v>
      </c>
      <c r="G18" s="24">
        <v>16800</v>
      </c>
      <c r="H18" s="49">
        <v>19800</v>
      </c>
      <c r="I18" s="49">
        <v>19200</v>
      </c>
      <c r="J18" s="24">
        <v>13600</v>
      </c>
      <c r="K18" s="24">
        <v>14300</v>
      </c>
      <c r="L18" s="49">
        <v>79100</v>
      </c>
      <c r="M18" s="49">
        <v>67500</v>
      </c>
      <c r="N18" s="24">
        <v>12500</v>
      </c>
      <c r="O18" s="24">
        <v>14300</v>
      </c>
      <c r="P18" s="49">
        <v>15300</v>
      </c>
      <c r="Q18" s="49">
        <v>22200</v>
      </c>
      <c r="R18" s="24">
        <v>15900</v>
      </c>
      <c r="S18" s="24">
        <v>14300</v>
      </c>
      <c r="T18" s="49">
        <v>12400</v>
      </c>
      <c r="U18" s="49">
        <v>16800</v>
      </c>
    </row>
    <row r="19" spans="1:21" ht="12.75">
      <c r="A19" s="23" t="s">
        <v>79</v>
      </c>
      <c r="B19" s="52">
        <v>11400</v>
      </c>
      <c r="C19" s="52">
        <v>6500</v>
      </c>
      <c r="D19" s="49">
        <v>8200</v>
      </c>
      <c r="E19" s="49">
        <v>6500</v>
      </c>
      <c r="F19" s="24">
        <v>14100</v>
      </c>
      <c r="G19" s="24">
        <v>11700</v>
      </c>
      <c r="H19" s="49">
        <v>9100</v>
      </c>
      <c r="I19" s="49">
        <v>6500</v>
      </c>
      <c r="J19" s="24">
        <v>7500</v>
      </c>
      <c r="K19" s="24">
        <v>6500</v>
      </c>
      <c r="L19" s="49">
        <v>15500</v>
      </c>
      <c r="M19" s="49">
        <v>9100</v>
      </c>
      <c r="N19" s="24">
        <v>10900</v>
      </c>
      <c r="O19" s="24">
        <v>9100</v>
      </c>
      <c r="P19" s="49">
        <v>8000</v>
      </c>
      <c r="Q19" s="49">
        <v>6500</v>
      </c>
      <c r="R19" s="24">
        <v>13600</v>
      </c>
      <c r="S19" s="24">
        <v>6500</v>
      </c>
      <c r="T19" s="49">
        <v>9000</v>
      </c>
      <c r="U19" s="49">
        <v>6500</v>
      </c>
    </row>
    <row r="20" spans="1:21" ht="12.75">
      <c r="A20" s="25" t="s">
        <v>80</v>
      </c>
      <c r="B20" s="26">
        <v>29800</v>
      </c>
      <c r="C20" s="26">
        <v>16800</v>
      </c>
      <c r="D20" s="26">
        <v>21500</v>
      </c>
      <c r="E20" s="26">
        <v>16800</v>
      </c>
      <c r="F20" s="26">
        <v>26100</v>
      </c>
      <c r="G20" s="26">
        <v>16800</v>
      </c>
      <c r="H20" s="26">
        <v>36600</v>
      </c>
      <c r="I20" s="26">
        <v>19200</v>
      </c>
      <c r="J20" s="26">
        <v>24400</v>
      </c>
      <c r="K20" s="26">
        <v>14300</v>
      </c>
      <c r="L20" s="26">
        <v>49700</v>
      </c>
      <c r="M20" s="26">
        <v>33600</v>
      </c>
      <c r="N20" s="26">
        <v>26500</v>
      </c>
      <c r="O20" s="26">
        <v>16800</v>
      </c>
      <c r="P20" s="26">
        <v>19900</v>
      </c>
      <c r="Q20" s="26">
        <v>14300</v>
      </c>
      <c r="R20" s="26">
        <v>35000</v>
      </c>
      <c r="S20" s="26">
        <v>19200</v>
      </c>
      <c r="T20" s="26">
        <v>21000</v>
      </c>
      <c r="U20" s="26">
        <v>14300</v>
      </c>
    </row>
    <row r="22" spans="1:21" s="28" customFormat="1" ht="25.5">
      <c r="A22" s="102" t="s">
        <v>190</v>
      </c>
      <c r="B22" s="387" t="s">
        <v>38</v>
      </c>
      <c r="C22" s="387"/>
      <c r="D22" s="382" t="s">
        <v>93</v>
      </c>
      <c r="E22" s="382"/>
      <c r="F22" s="388" t="s">
        <v>83</v>
      </c>
      <c r="G22" s="388"/>
      <c r="H22" s="382" t="s">
        <v>96</v>
      </c>
      <c r="I22" s="382"/>
      <c r="J22" s="385" t="s">
        <v>97</v>
      </c>
      <c r="K22" s="385"/>
      <c r="L22" s="382" t="s">
        <v>98</v>
      </c>
      <c r="M22" s="382"/>
      <c r="N22" s="33" t="s">
        <v>99</v>
      </c>
      <c r="O22" s="32"/>
      <c r="P22" s="382" t="s">
        <v>100</v>
      </c>
      <c r="Q22" s="382"/>
      <c r="R22" s="385" t="s">
        <v>101</v>
      </c>
      <c r="S22" s="385"/>
      <c r="T22" s="382" t="s">
        <v>102</v>
      </c>
      <c r="U22" s="382"/>
    </row>
    <row r="23" spans="1:21" ht="12.75">
      <c r="A23" s="59"/>
      <c r="B23" s="60" t="s">
        <v>94</v>
      </c>
      <c r="C23" s="60" t="s">
        <v>95</v>
      </c>
      <c r="D23" s="60" t="s">
        <v>94</v>
      </c>
      <c r="E23" s="60" t="s">
        <v>95</v>
      </c>
      <c r="F23" s="60" t="s">
        <v>94</v>
      </c>
      <c r="G23" s="60" t="s">
        <v>95</v>
      </c>
      <c r="H23" s="60" t="s">
        <v>94</v>
      </c>
      <c r="I23" s="60" t="s">
        <v>95</v>
      </c>
      <c r="J23" s="60" t="s">
        <v>94</v>
      </c>
      <c r="K23" s="60" t="s">
        <v>95</v>
      </c>
      <c r="L23" s="60" t="s">
        <v>94</v>
      </c>
      <c r="M23" s="60" t="s">
        <v>95</v>
      </c>
      <c r="N23" s="60" t="s">
        <v>94</v>
      </c>
      <c r="O23" s="60" t="s">
        <v>95</v>
      </c>
      <c r="P23" s="60" t="s">
        <v>94</v>
      </c>
      <c r="Q23" s="60" t="s">
        <v>95</v>
      </c>
      <c r="R23" s="60" t="s">
        <v>94</v>
      </c>
      <c r="S23" s="60" t="s">
        <v>95</v>
      </c>
      <c r="T23" s="60" t="s">
        <v>94</v>
      </c>
      <c r="U23" s="60" t="s">
        <v>95</v>
      </c>
    </row>
    <row r="24" spans="1:21" ht="12.75">
      <c r="A24" s="34" t="s">
        <v>84</v>
      </c>
      <c r="B24" s="53">
        <v>14040</v>
      </c>
      <c r="C24" s="54">
        <v>0.116</v>
      </c>
      <c r="D24" s="56">
        <v>250</v>
      </c>
      <c r="E24" s="57">
        <f>D24/$D$32</f>
        <v>0.09578544061302682</v>
      </c>
      <c r="F24" s="35">
        <v>1960</v>
      </c>
      <c r="G24" s="36">
        <v>0.104</v>
      </c>
      <c r="H24" s="56">
        <v>1420</v>
      </c>
      <c r="I24" s="57">
        <v>0.11</v>
      </c>
      <c r="J24" s="35">
        <v>2610</v>
      </c>
      <c r="K24" s="36">
        <v>0.153</v>
      </c>
      <c r="L24" s="56">
        <v>800</v>
      </c>
      <c r="M24" s="57">
        <f>L24/$L$32</f>
        <v>0.05221932114882506</v>
      </c>
      <c r="N24" s="35">
        <v>2170</v>
      </c>
      <c r="O24" s="36">
        <v>0.126</v>
      </c>
      <c r="P24" s="56">
        <v>800</v>
      </c>
      <c r="Q24" s="57">
        <v>0.095</v>
      </c>
      <c r="R24" s="35">
        <v>1650</v>
      </c>
      <c r="S24" s="36">
        <v>0.122</v>
      </c>
      <c r="T24" s="56">
        <v>2640</v>
      </c>
      <c r="U24" s="57">
        <v>0.149</v>
      </c>
    </row>
    <row r="25" spans="1:21" ht="12.75">
      <c r="A25" s="34" t="s">
        <v>85</v>
      </c>
      <c r="B25" s="53">
        <v>27460</v>
      </c>
      <c r="C25" s="54">
        <v>0.227</v>
      </c>
      <c r="D25" s="56">
        <v>550</v>
      </c>
      <c r="E25" s="57">
        <f aca="true" t="shared" si="0" ref="E25:E31">D25/$D$32</f>
        <v>0.210727969348659</v>
      </c>
      <c r="F25" s="35">
        <v>4340</v>
      </c>
      <c r="G25" s="36">
        <v>0.23</v>
      </c>
      <c r="H25" s="56">
        <v>3200</v>
      </c>
      <c r="I25" s="57">
        <v>0.247</v>
      </c>
      <c r="J25" s="35">
        <v>3910</v>
      </c>
      <c r="K25" s="36">
        <v>0.229</v>
      </c>
      <c r="L25" s="56">
        <v>2000</v>
      </c>
      <c r="M25" s="57">
        <f aca="true" t="shared" si="1" ref="M25:M32">L25/$L$32</f>
        <v>0.13054830287206268</v>
      </c>
      <c r="N25" s="35">
        <v>3770</v>
      </c>
      <c r="O25" s="36">
        <v>0.218</v>
      </c>
      <c r="P25" s="56">
        <v>2470</v>
      </c>
      <c r="Q25" s="57">
        <v>0.294</v>
      </c>
      <c r="R25" s="35">
        <v>2750</v>
      </c>
      <c r="S25" s="36">
        <v>0.203</v>
      </c>
      <c r="T25" s="56">
        <v>5020</v>
      </c>
      <c r="U25" s="57">
        <v>0.284</v>
      </c>
    </row>
    <row r="26" spans="1:21" ht="12.75">
      <c r="A26" s="34" t="s">
        <v>86</v>
      </c>
      <c r="B26" s="53">
        <v>14930</v>
      </c>
      <c r="C26" s="54">
        <v>0.123</v>
      </c>
      <c r="D26" s="56">
        <v>460</v>
      </c>
      <c r="E26" s="57">
        <f t="shared" si="0"/>
        <v>0.17624521072796934</v>
      </c>
      <c r="F26" s="35">
        <v>2400</v>
      </c>
      <c r="G26" s="36">
        <v>0.127</v>
      </c>
      <c r="H26" s="56">
        <v>1590</v>
      </c>
      <c r="I26" s="57">
        <v>0.123</v>
      </c>
      <c r="J26" s="35">
        <v>2360</v>
      </c>
      <c r="K26" s="36">
        <v>0.138</v>
      </c>
      <c r="L26" s="56">
        <v>1710</v>
      </c>
      <c r="M26" s="57">
        <f t="shared" si="1"/>
        <v>0.11161879895561358</v>
      </c>
      <c r="N26" s="35">
        <v>2480</v>
      </c>
      <c r="O26" s="36">
        <v>0.144</v>
      </c>
      <c r="P26" s="56">
        <v>1060</v>
      </c>
      <c r="Q26" s="57">
        <v>0.126</v>
      </c>
      <c r="R26" s="35">
        <v>1360</v>
      </c>
      <c r="S26" s="36">
        <v>0.1</v>
      </c>
      <c r="T26" s="56">
        <v>1980</v>
      </c>
      <c r="U26" s="57">
        <v>0.112</v>
      </c>
    </row>
    <row r="27" spans="1:21" ht="12.75">
      <c r="A27" s="34" t="s">
        <v>87</v>
      </c>
      <c r="B27" s="53">
        <v>10870</v>
      </c>
      <c r="C27" s="54">
        <v>0.09</v>
      </c>
      <c r="D27" s="56">
        <v>370</v>
      </c>
      <c r="E27" s="57">
        <f t="shared" si="0"/>
        <v>0.1417624521072797</v>
      </c>
      <c r="F27" s="35">
        <v>2250</v>
      </c>
      <c r="G27" s="36">
        <v>0.119</v>
      </c>
      <c r="H27" s="56">
        <v>830</v>
      </c>
      <c r="I27" s="57">
        <v>0.064</v>
      </c>
      <c r="J27" s="35">
        <v>1870</v>
      </c>
      <c r="K27" s="36">
        <v>0.11</v>
      </c>
      <c r="L27" s="56">
        <v>1100</v>
      </c>
      <c r="M27" s="57">
        <f t="shared" si="1"/>
        <v>0.07180156657963446</v>
      </c>
      <c r="N27" s="35">
        <v>940</v>
      </c>
      <c r="O27" s="36">
        <v>0.054</v>
      </c>
      <c r="P27" s="56">
        <v>1170</v>
      </c>
      <c r="Q27" s="57">
        <v>0.139</v>
      </c>
      <c r="R27" s="35">
        <v>1020</v>
      </c>
      <c r="S27" s="36">
        <v>0.075</v>
      </c>
      <c r="T27" s="56">
        <v>1680</v>
      </c>
      <c r="U27" s="57">
        <v>0.095</v>
      </c>
    </row>
    <row r="28" spans="1:21" ht="12.75">
      <c r="A28" s="34" t="s">
        <v>88</v>
      </c>
      <c r="B28" s="53">
        <v>16940</v>
      </c>
      <c r="C28" s="54">
        <v>0.14</v>
      </c>
      <c r="D28" s="56">
        <v>420</v>
      </c>
      <c r="E28" s="57">
        <f t="shared" si="0"/>
        <v>0.16091954022988506</v>
      </c>
      <c r="F28" s="35">
        <v>3060</v>
      </c>
      <c r="G28" s="36">
        <v>0.162</v>
      </c>
      <c r="H28" s="56">
        <v>1530</v>
      </c>
      <c r="I28" s="57">
        <v>0.118</v>
      </c>
      <c r="J28" s="35">
        <v>2050</v>
      </c>
      <c r="K28" s="36">
        <v>0.12</v>
      </c>
      <c r="L28" s="56">
        <v>1620</v>
      </c>
      <c r="M28" s="57">
        <f t="shared" si="1"/>
        <v>0.10574412532637076</v>
      </c>
      <c r="N28" s="35">
        <v>2530</v>
      </c>
      <c r="O28" s="36">
        <v>0.147</v>
      </c>
      <c r="P28" s="56">
        <v>1590</v>
      </c>
      <c r="Q28" s="57">
        <v>0.189</v>
      </c>
      <c r="R28" s="35">
        <v>1750</v>
      </c>
      <c r="S28" s="36">
        <v>0.129</v>
      </c>
      <c r="T28" s="56">
        <v>2810</v>
      </c>
      <c r="U28" s="57">
        <v>0.159</v>
      </c>
    </row>
    <row r="29" spans="1:21" ht="12.75">
      <c r="A29" s="34" t="s">
        <v>89</v>
      </c>
      <c r="B29" s="53">
        <v>9190</v>
      </c>
      <c r="C29" s="54">
        <v>0.076</v>
      </c>
      <c r="D29" s="56">
        <v>140</v>
      </c>
      <c r="E29" s="57">
        <f t="shared" si="0"/>
        <v>0.05363984674329502</v>
      </c>
      <c r="F29" s="35">
        <v>1330</v>
      </c>
      <c r="G29" s="36">
        <v>0.071</v>
      </c>
      <c r="H29" s="56">
        <v>950</v>
      </c>
      <c r="I29" s="57">
        <v>0.073</v>
      </c>
      <c r="J29" s="35">
        <v>1160</v>
      </c>
      <c r="K29" s="36">
        <v>0.068</v>
      </c>
      <c r="L29" s="56">
        <v>1970</v>
      </c>
      <c r="M29" s="57">
        <f t="shared" si="1"/>
        <v>0.12859007832898173</v>
      </c>
      <c r="N29" s="35">
        <v>1680</v>
      </c>
      <c r="O29" s="36">
        <v>0.097</v>
      </c>
      <c r="P29" s="56">
        <v>350</v>
      </c>
      <c r="Q29" s="57">
        <v>0.042</v>
      </c>
      <c r="R29" s="35">
        <v>860</v>
      </c>
      <c r="S29" s="36">
        <v>0.063</v>
      </c>
      <c r="T29" s="56">
        <v>910</v>
      </c>
      <c r="U29" s="57">
        <v>0.051</v>
      </c>
    </row>
    <row r="30" spans="1:21" ht="12.75">
      <c r="A30" s="34" t="s">
        <v>90</v>
      </c>
      <c r="B30" s="53">
        <v>12090</v>
      </c>
      <c r="C30" s="54">
        <v>0.1</v>
      </c>
      <c r="D30" s="56">
        <v>320</v>
      </c>
      <c r="E30" s="57">
        <f t="shared" si="0"/>
        <v>0.12260536398467432</v>
      </c>
      <c r="F30" s="35">
        <v>1110</v>
      </c>
      <c r="G30" s="36">
        <v>0.059</v>
      </c>
      <c r="H30" s="56">
        <v>1190</v>
      </c>
      <c r="I30" s="57">
        <v>0.092</v>
      </c>
      <c r="J30" s="35">
        <v>1510</v>
      </c>
      <c r="K30" s="36">
        <v>0.089</v>
      </c>
      <c r="L30" s="56">
        <v>2330</v>
      </c>
      <c r="M30" s="57">
        <f t="shared" si="1"/>
        <v>0.152088772845953</v>
      </c>
      <c r="N30" s="35">
        <v>2210</v>
      </c>
      <c r="O30" s="36">
        <v>0.128</v>
      </c>
      <c r="P30" s="56">
        <v>560</v>
      </c>
      <c r="Q30" s="57">
        <v>0.067</v>
      </c>
      <c r="R30" s="35">
        <v>1560</v>
      </c>
      <c r="S30" s="36">
        <v>0.115</v>
      </c>
      <c r="T30" s="56">
        <v>1610</v>
      </c>
      <c r="U30" s="57">
        <v>0.091</v>
      </c>
    </row>
    <row r="31" spans="1:21" ht="12.75">
      <c r="A31" s="34" t="s">
        <v>91</v>
      </c>
      <c r="B31" s="53">
        <v>15530</v>
      </c>
      <c r="C31" s="54">
        <v>0.128</v>
      </c>
      <c r="D31" s="56">
        <v>100</v>
      </c>
      <c r="E31" s="57">
        <f t="shared" si="0"/>
        <v>0.038314176245210725</v>
      </c>
      <c r="F31" s="35">
        <v>2390</v>
      </c>
      <c r="G31" s="36">
        <v>0.127</v>
      </c>
      <c r="H31" s="56">
        <v>2250</v>
      </c>
      <c r="I31" s="57">
        <v>0.174</v>
      </c>
      <c r="J31" s="35">
        <v>1560</v>
      </c>
      <c r="K31" s="36">
        <v>0.092</v>
      </c>
      <c r="L31" s="56">
        <v>3790</v>
      </c>
      <c r="M31" s="57">
        <f t="shared" si="1"/>
        <v>0.24738903394255873</v>
      </c>
      <c r="N31" s="35">
        <v>1480</v>
      </c>
      <c r="O31" s="36">
        <v>0.086</v>
      </c>
      <c r="P31" s="56">
        <v>410</v>
      </c>
      <c r="Q31" s="57">
        <v>0.049</v>
      </c>
      <c r="R31" s="35">
        <v>2600</v>
      </c>
      <c r="S31" s="36">
        <v>0.192</v>
      </c>
      <c r="T31" s="56">
        <v>1040</v>
      </c>
      <c r="U31" s="57">
        <v>0.059</v>
      </c>
    </row>
    <row r="32" spans="1:21" ht="12.75">
      <c r="A32" s="34" t="s">
        <v>92</v>
      </c>
      <c r="B32" s="55">
        <f>SUM(B24:B31)</f>
        <v>121050</v>
      </c>
      <c r="C32" s="54">
        <f>SUM(C24:C31)</f>
        <v>1</v>
      </c>
      <c r="D32" s="58">
        <f>SUM(D24:D31)</f>
        <v>2610</v>
      </c>
      <c r="E32" s="57">
        <f>SUM(E24:E31)</f>
        <v>1.0000000000000002</v>
      </c>
      <c r="F32" s="37">
        <f>SUM(F24:F31)</f>
        <v>18840</v>
      </c>
      <c r="G32" s="36">
        <f aca="true" t="shared" si="2" ref="G32:U32">SUM(G24:G31)</f>
        <v>0.9990000000000001</v>
      </c>
      <c r="H32" s="58">
        <f t="shared" si="2"/>
        <v>12960</v>
      </c>
      <c r="I32" s="57">
        <f t="shared" si="2"/>
        <v>1.001</v>
      </c>
      <c r="J32" s="37">
        <f t="shared" si="2"/>
        <v>17030</v>
      </c>
      <c r="K32" s="36">
        <f t="shared" si="2"/>
        <v>0.999</v>
      </c>
      <c r="L32" s="58">
        <f t="shared" si="2"/>
        <v>15320</v>
      </c>
      <c r="M32" s="57">
        <f t="shared" si="1"/>
        <v>1</v>
      </c>
      <c r="N32" s="37">
        <f t="shared" si="2"/>
        <v>17260</v>
      </c>
      <c r="O32" s="36">
        <f t="shared" si="2"/>
        <v>1</v>
      </c>
      <c r="P32" s="58">
        <f t="shared" si="2"/>
        <v>8410</v>
      </c>
      <c r="Q32" s="57">
        <f t="shared" si="2"/>
        <v>1.001</v>
      </c>
      <c r="R32" s="37">
        <f t="shared" si="2"/>
        <v>13550</v>
      </c>
      <c r="S32" s="36">
        <f t="shared" si="2"/>
        <v>0.9989999999999999</v>
      </c>
      <c r="T32" s="58">
        <f t="shared" si="2"/>
        <v>17690</v>
      </c>
      <c r="U32" s="57">
        <f t="shared" si="2"/>
        <v>1</v>
      </c>
    </row>
    <row r="34" spans="1:21" ht="12.75" customHeight="1">
      <c r="A34" s="375" t="s">
        <v>189</v>
      </c>
      <c r="B34" s="383" t="s">
        <v>80</v>
      </c>
      <c r="C34" s="384"/>
      <c r="D34" s="47" t="s">
        <v>82</v>
      </c>
      <c r="E34" s="47"/>
      <c r="F34" s="381" t="s">
        <v>83</v>
      </c>
      <c r="G34" s="381"/>
      <c r="H34" s="47" t="s">
        <v>96</v>
      </c>
      <c r="I34" s="47"/>
      <c r="J34" s="380" t="s">
        <v>97</v>
      </c>
      <c r="K34" s="380"/>
      <c r="L34" s="378" t="s">
        <v>98</v>
      </c>
      <c r="M34" s="379"/>
      <c r="N34" s="29" t="s">
        <v>99</v>
      </c>
      <c r="O34" s="27"/>
      <c r="P34" s="47" t="s">
        <v>100</v>
      </c>
      <c r="Q34" s="47"/>
      <c r="R34" s="380" t="s">
        <v>101</v>
      </c>
      <c r="S34" s="380"/>
      <c r="T34" s="47" t="s">
        <v>102</v>
      </c>
      <c r="U34" s="47"/>
    </row>
    <row r="35" spans="1:21" ht="12.75">
      <c r="A35" s="375"/>
      <c r="B35" s="51" t="s">
        <v>25</v>
      </c>
      <c r="C35" s="51" t="s">
        <v>24</v>
      </c>
      <c r="D35" s="48" t="s">
        <v>25</v>
      </c>
      <c r="E35" s="48" t="s">
        <v>24</v>
      </c>
      <c r="F35" s="23" t="s">
        <v>25</v>
      </c>
      <c r="G35" s="23" t="s">
        <v>24</v>
      </c>
      <c r="H35" s="48" t="s">
        <v>25</v>
      </c>
      <c r="I35" s="48" t="s">
        <v>24</v>
      </c>
      <c r="J35" s="23" t="s">
        <v>25</v>
      </c>
      <c r="K35" s="23" t="s">
        <v>24</v>
      </c>
      <c r="L35" s="48" t="s">
        <v>25</v>
      </c>
      <c r="M35" s="48" t="s">
        <v>24</v>
      </c>
      <c r="N35" s="23" t="s">
        <v>25</v>
      </c>
      <c r="O35" s="23" t="s">
        <v>24</v>
      </c>
      <c r="P35" s="48" t="s">
        <v>25</v>
      </c>
      <c r="Q35" s="48" t="s">
        <v>24</v>
      </c>
      <c r="R35" s="23" t="s">
        <v>25</v>
      </c>
      <c r="S35" s="23" t="s">
        <v>24</v>
      </c>
      <c r="T35" s="48" t="s">
        <v>25</v>
      </c>
      <c r="U35" s="48" t="s">
        <v>24</v>
      </c>
    </row>
    <row r="36" spans="1:21" ht="12.75">
      <c r="A36" s="386" t="s">
        <v>66</v>
      </c>
      <c r="B36" s="386"/>
      <c r="C36" s="386"/>
      <c r="D36" s="30"/>
      <c r="E36" s="30"/>
      <c r="F36" s="30"/>
      <c r="G36" s="30"/>
      <c r="H36" s="30"/>
      <c r="I36" s="30"/>
      <c r="J36" s="30"/>
      <c r="K36" s="30"/>
      <c r="L36" s="30"/>
      <c r="M36" s="30"/>
      <c r="N36" s="30"/>
      <c r="O36" s="30"/>
      <c r="P36" s="30"/>
      <c r="Q36" s="30"/>
      <c r="R36" s="30"/>
      <c r="S36" s="30"/>
      <c r="T36" s="30"/>
      <c r="U36" s="30"/>
    </row>
    <row r="37" spans="1:21" ht="12.75">
      <c r="A37" s="23" t="s">
        <v>67</v>
      </c>
      <c r="B37" s="99">
        <f>B7/52.177</f>
        <v>634.3791325679897</v>
      </c>
      <c r="C37" s="99">
        <f>C7/52.177</f>
        <v>367.97822795484603</v>
      </c>
      <c r="D37" s="100">
        <f aca="true" t="shared" si="3" ref="D37:U37">D7/52.177</f>
        <v>532.8018092262874</v>
      </c>
      <c r="E37" s="100">
        <f t="shared" si="3"/>
        <v>367.97822795484603</v>
      </c>
      <c r="F37" s="101">
        <f t="shared" si="3"/>
        <v>551.967341932269</v>
      </c>
      <c r="G37" s="101">
        <f t="shared" si="3"/>
        <v>224.23673265998428</v>
      </c>
      <c r="H37" s="100">
        <f t="shared" si="3"/>
        <v>1466.1632520075896</v>
      </c>
      <c r="I37" s="100">
        <f t="shared" si="3"/>
        <v>563.466661555858</v>
      </c>
      <c r="J37" s="101">
        <f t="shared" si="3"/>
        <v>390.97686720202387</v>
      </c>
      <c r="K37" s="101">
        <f t="shared" si="3"/>
        <v>224.23673265998428</v>
      </c>
      <c r="L37" s="100">
        <f t="shared" si="3"/>
        <v>764.7047549686644</v>
      </c>
      <c r="M37" s="100">
        <f t="shared" si="3"/>
        <v>425.4748260727907</v>
      </c>
      <c r="N37" s="101">
        <f t="shared" si="3"/>
        <v>634.3791325679897</v>
      </c>
      <c r="O37" s="101">
        <f t="shared" si="3"/>
        <v>367.97822795484603</v>
      </c>
      <c r="P37" s="100">
        <f t="shared" si="3"/>
        <v>494.47074381432435</v>
      </c>
      <c r="Q37" s="100">
        <f t="shared" si="3"/>
        <v>274.06711769553635</v>
      </c>
      <c r="R37" s="101">
        <f t="shared" si="3"/>
        <v>626.7129194855971</v>
      </c>
      <c r="S37" s="101">
        <f t="shared" si="3"/>
        <v>321.98094946049025</v>
      </c>
      <c r="T37" s="100">
        <f t="shared" si="3"/>
        <v>436.97414569637965</v>
      </c>
      <c r="U37" s="100">
        <f t="shared" si="3"/>
        <v>321.98094946049025</v>
      </c>
    </row>
    <row r="38" spans="1:21" ht="12.75">
      <c r="A38" s="23" t="s">
        <v>68</v>
      </c>
      <c r="B38" s="99">
        <f aca="true" t="shared" si="4" ref="B38:C41">B8/52.177</f>
        <v>1230.4271997240164</v>
      </c>
      <c r="C38" s="99">
        <f t="shared" si="4"/>
        <v>881.6145044751519</v>
      </c>
      <c r="D38" s="100">
        <f aca="true" t="shared" si="5" ref="D38:U38">D8/52.177</f>
        <v>532.8018092262874</v>
      </c>
      <c r="E38" s="100">
        <f t="shared" si="5"/>
        <v>425.4748260727907</v>
      </c>
      <c r="F38" s="101">
        <f t="shared" si="5"/>
        <v>839.4503325219924</v>
      </c>
      <c r="G38" s="101">
        <f t="shared" si="5"/>
        <v>494.47074381432435</v>
      </c>
      <c r="H38" s="100">
        <f t="shared" si="5"/>
        <v>1841.8076930448283</v>
      </c>
      <c r="I38" s="100">
        <f t="shared" si="5"/>
        <v>1724.8979435383408</v>
      </c>
      <c r="J38" s="101">
        <f t="shared" si="5"/>
        <v>992.7745941698449</v>
      </c>
      <c r="K38" s="101">
        <f t="shared" si="5"/>
        <v>728.2902428272994</v>
      </c>
      <c r="L38" s="100">
        <f t="shared" si="5"/>
        <v>1510.2439772313471</v>
      </c>
      <c r="M38" s="100">
        <f t="shared" si="5"/>
        <v>1034.9387661230044</v>
      </c>
      <c r="N38" s="101">
        <f t="shared" si="5"/>
        <v>1230.4271997240164</v>
      </c>
      <c r="O38" s="101">
        <f t="shared" si="5"/>
        <v>881.6145044751519</v>
      </c>
      <c r="P38" s="100">
        <f t="shared" si="5"/>
        <v>714.8743699331123</v>
      </c>
      <c r="Q38" s="100">
        <f t="shared" si="5"/>
        <v>643.9618989209805</v>
      </c>
      <c r="R38" s="101">
        <f t="shared" si="5"/>
        <v>1519.826743584338</v>
      </c>
      <c r="S38" s="101">
        <f t="shared" si="5"/>
        <v>1293.6734576537556</v>
      </c>
      <c r="T38" s="100">
        <f t="shared" si="5"/>
        <v>937.1945493224985</v>
      </c>
      <c r="U38" s="100">
        <f t="shared" si="5"/>
        <v>674.626751250551</v>
      </c>
    </row>
    <row r="39" spans="1:21" ht="12.75">
      <c r="A39" s="23" t="s">
        <v>69</v>
      </c>
      <c r="B39" s="99">
        <f t="shared" si="4"/>
        <v>283.64988404852716</v>
      </c>
      <c r="C39" s="99">
        <f t="shared" si="4"/>
        <v>174.40634762443221</v>
      </c>
      <c r="D39" s="100">
        <f aca="true" t="shared" si="6" ref="D39:U39">D9/52.177</f>
        <v>383.31065411963124</v>
      </c>
      <c r="E39" s="100">
        <f t="shared" si="6"/>
        <v>274.06711769553635</v>
      </c>
      <c r="F39" s="101">
        <f t="shared" si="6"/>
        <v>318.14784291929396</v>
      </c>
      <c r="G39" s="101">
        <f t="shared" si="6"/>
        <v>174.40634762443221</v>
      </c>
      <c r="H39" s="100">
        <f t="shared" si="6"/>
        <v>252.98503171895663</v>
      </c>
      <c r="I39" s="100">
        <f t="shared" si="6"/>
        <v>174.40634762443221</v>
      </c>
      <c r="J39" s="101">
        <f t="shared" si="6"/>
        <v>256.8181382601529</v>
      </c>
      <c r="K39" s="101">
        <f t="shared" si="6"/>
        <v>174.40634762443221</v>
      </c>
      <c r="L39" s="100">
        <f t="shared" si="6"/>
        <v>222.32017938938614</v>
      </c>
      <c r="M39" s="100">
        <f t="shared" si="6"/>
        <v>224.23673265998428</v>
      </c>
      <c r="N39" s="101">
        <f t="shared" si="6"/>
        <v>283.64988404852716</v>
      </c>
      <c r="O39" s="101">
        <f t="shared" si="6"/>
        <v>174.40634762443221</v>
      </c>
      <c r="P39" s="100">
        <f t="shared" si="6"/>
        <v>316.2312896486958</v>
      </c>
      <c r="Q39" s="100">
        <f t="shared" si="6"/>
        <v>224.23673265998428</v>
      </c>
      <c r="R39" s="101">
        <f t="shared" si="6"/>
        <v>293.2326504015179</v>
      </c>
      <c r="S39" s="101">
        <f t="shared" si="6"/>
        <v>174.40634762443221</v>
      </c>
      <c r="T39" s="100">
        <f t="shared" si="6"/>
        <v>304.7319700251069</v>
      </c>
      <c r="U39" s="100">
        <f t="shared" si="6"/>
        <v>174.40634762443221</v>
      </c>
    </row>
    <row r="40" spans="1:21" ht="12.75">
      <c r="A40" s="23" t="s">
        <v>70</v>
      </c>
      <c r="B40" s="99">
        <f t="shared" si="4"/>
        <v>354.5623550606589</v>
      </c>
      <c r="C40" s="99">
        <f t="shared" si="4"/>
        <v>274.06711769553635</v>
      </c>
      <c r="D40" s="100" t="e">
        <f aca="true" t="shared" si="7" ref="D40:U40">D10/52.177</f>
        <v>#VALUE!</v>
      </c>
      <c r="E40" s="100" t="e">
        <f t="shared" si="7"/>
        <v>#VALUE!</v>
      </c>
      <c r="F40" s="101">
        <f t="shared" si="7"/>
        <v>402.47618682561284</v>
      </c>
      <c r="G40" s="101">
        <f t="shared" si="7"/>
        <v>274.06711769553635</v>
      </c>
      <c r="H40" s="100">
        <f t="shared" si="7"/>
        <v>431.2244858845852</v>
      </c>
      <c r="I40" s="100">
        <f t="shared" si="7"/>
        <v>174.40634762443221</v>
      </c>
      <c r="J40" s="101">
        <f t="shared" si="7"/>
        <v>381.3941008490331</v>
      </c>
      <c r="K40" s="101">
        <f t="shared" si="7"/>
        <v>321.98094946049025</v>
      </c>
      <c r="L40" s="100">
        <f t="shared" si="7"/>
        <v>343.06303543706997</v>
      </c>
      <c r="M40" s="100">
        <f t="shared" si="7"/>
        <v>174.40634762443221</v>
      </c>
      <c r="N40" s="101">
        <f t="shared" si="7"/>
        <v>354.5623550606589</v>
      </c>
      <c r="O40" s="101">
        <f t="shared" si="7"/>
        <v>274.06711769553635</v>
      </c>
      <c r="P40" s="100">
        <f t="shared" si="7"/>
        <v>444.6403587787723</v>
      </c>
      <c r="Q40" s="100">
        <f t="shared" si="7"/>
        <v>321.98094946049025</v>
      </c>
      <c r="R40" s="101">
        <f t="shared" si="7"/>
        <v>321.98094946049025</v>
      </c>
      <c r="S40" s="101">
        <f t="shared" si="7"/>
        <v>174.40634762443221</v>
      </c>
      <c r="T40" s="100">
        <f t="shared" si="7"/>
        <v>272.1505644249382</v>
      </c>
      <c r="U40" s="100">
        <f t="shared" si="7"/>
        <v>174.40634762443221</v>
      </c>
    </row>
    <row r="41" spans="1:21" ht="12.75">
      <c r="A41" s="23" t="s">
        <v>71</v>
      </c>
      <c r="B41" s="99">
        <f t="shared" si="4"/>
        <v>607.5473867796155</v>
      </c>
      <c r="C41" s="99">
        <f t="shared" si="4"/>
        <v>425.4748260727907</v>
      </c>
      <c r="D41" s="100">
        <f aca="true" t="shared" si="8" ref="D41:U41">D11/52.177</f>
        <v>622.8798129444008</v>
      </c>
      <c r="E41" s="100">
        <f t="shared" si="8"/>
        <v>321.98094946049025</v>
      </c>
      <c r="F41" s="101">
        <f t="shared" si="8"/>
        <v>599.881173697223</v>
      </c>
      <c r="G41" s="101">
        <f t="shared" si="8"/>
        <v>425.4748260727907</v>
      </c>
      <c r="H41" s="100">
        <f t="shared" si="8"/>
        <v>778.1206278628515</v>
      </c>
      <c r="I41" s="100">
        <f t="shared" si="8"/>
        <v>643.9618989209805</v>
      </c>
      <c r="J41" s="101">
        <f t="shared" si="8"/>
        <v>517.4693830615022</v>
      </c>
      <c r="K41" s="101">
        <f t="shared" si="8"/>
        <v>367.97822795484603</v>
      </c>
      <c r="L41" s="100">
        <f t="shared" si="8"/>
        <v>864.3655250397685</v>
      </c>
      <c r="M41" s="100">
        <f t="shared" si="8"/>
        <v>643.9618989209805</v>
      </c>
      <c r="N41" s="101">
        <f t="shared" si="8"/>
        <v>607.5473867796155</v>
      </c>
      <c r="O41" s="101">
        <f t="shared" si="8"/>
        <v>425.4748260727907</v>
      </c>
      <c r="P41" s="100">
        <f t="shared" si="8"/>
        <v>404.39274009621096</v>
      </c>
      <c r="Q41" s="100">
        <f t="shared" si="8"/>
        <v>321.98094946049025</v>
      </c>
      <c r="R41" s="101">
        <f t="shared" si="8"/>
        <v>812.6185867336183</v>
      </c>
      <c r="S41" s="101">
        <f t="shared" si="8"/>
        <v>728.2902428272994</v>
      </c>
      <c r="T41" s="100">
        <f t="shared" si="8"/>
        <v>463.80589148475383</v>
      </c>
      <c r="U41" s="100">
        <f t="shared" si="8"/>
        <v>367.97822795484603</v>
      </c>
    </row>
    <row r="42" spans="1:21" ht="12.75">
      <c r="A42" s="386" t="s">
        <v>72</v>
      </c>
      <c r="B42" s="386"/>
      <c r="C42" s="386"/>
      <c r="D42" s="30"/>
      <c r="E42" s="30"/>
      <c r="F42" s="31"/>
      <c r="G42" s="31"/>
      <c r="H42" s="30"/>
      <c r="I42" s="30"/>
      <c r="J42" s="31"/>
      <c r="K42" s="31"/>
      <c r="L42" s="30"/>
      <c r="M42" s="30"/>
      <c r="N42" s="31"/>
      <c r="O42" s="31"/>
      <c r="P42" s="30"/>
      <c r="Q42" s="30"/>
      <c r="R42" s="31"/>
      <c r="S42" s="31"/>
      <c r="T42" s="30"/>
      <c r="U42" s="30"/>
    </row>
    <row r="43" spans="1:21" ht="12.75">
      <c r="A43" s="23" t="s">
        <v>73</v>
      </c>
      <c r="B43" s="52">
        <f>B13/52.177</f>
        <v>435.0575924257815</v>
      </c>
      <c r="C43" s="52">
        <f>C13/52.177</f>
        <v>321.98094946049025</v>
      </c>
      <c r="D43" s="49">
        <f aca="true" t="shared" si="9" ref="D43:U43">D13/52.177</f>
        <v>285.56643731912527</v>
      </c>
      <c r="E43" s="49">
        <f t="shared" si="9"/>
        <v>224.23673265998428</v>
      </c>
      <c r="F43" s="24">
        <f t="shared" si="9"/>
        <v>415.89205971979993</v>
      </c>
      <c r="G43" s="24">
        <f t="shared" si="9"/>
        <v>274.06711769553635</v>
      </c>
      <c r="H43" s="49">
        <f t="shared" si="9"/>
        <v>553.8838952028672</v>
      </c>
      <c r="I43" s="49">
        <f t="shared" si="9"/>
        <v>425.4748260727907</v>
      </c>
      <c r="J43" s="24">
        <f t="shared" si="9"/>
        <v>348.81269524886443</v>
      </c>
      <c r="K43" s="24">
        <f t="shared" si="9"/>
        <v>274.06711769553635</v>
      </c>
      <c r="L43" s="49">
        <f t="shared" si="9"/>
        <v>597.9646204266247</v>
      </c>
      <c r="M43" s="49">
        <f t="shared" si="9"/>
        <v>494.47074381432435</v>
      </c>
      <c r="N43" s="24">
        <f t="shared" si="9"/>
        <v>429.307932613987</v>
      </c>
      <c r="O43" s="24">
        <f t="shared" si="9"/>
        <v>425.4748260727907</v>
      </c>
      <c r="P43" s="49">
        <f t="shared" si="9"/>
        <v>285.56643731912527</v>
      </c>
      <c r="Q43" s="49">
        <f t="shared" si="9"/>
        <v>274.06711769553635</v>
      </c>
      <c r="R43" s="24">
        <f t="shared" si="9"/>
        <v>548.1342353910727</v>
      </c>
      <c r="S43" s="24">
        <f t="shared" si="9"/>
        <v>321.98094946049025</v>
      </c>
      <c r="T43" s="49">
        <f t="shared" si="9"/>
        <v>344.97958870766814</v>
      </c>
      <c r="U43" s="49">
        <f t="shared" si="9"/>
        <v>325.8140560016866</v>
      </c>
    </row>
    <row r="44" spans="1:21" ht="12.75">
      <c r="A44" s="23" t="s">
        <v>74</v>
      </c>
      <c r="B44" s="52">
        <f aca="true" t="shared" si="10" ref="B44:U44">B14/52.177</f>
        <v>237.65260555417137</v>
      </c>
      <c r="C44" s="52">
        <f t="shared" si="10"/>
        <v>174.40634762443221</v>
      </c>
      <c r="D44" s="49">
        <f t="shared" si="10"/>
        <v>199.32154014220825</v>
      </c>
      <c r="E44" s="49">
        <f t="shared" si="10"/>
        <v>174.40634762443221</v>
      </c>
      <c r="F44" s="24">
        <f t="shared" si="10"/>
        <v>226.15328593058246</v>
      </c>
      <c r="G44" s="24">
        <f t="shared" si="10"/>
        <v>174.40634762443221</v>
      </c>
      <c r="H44" s="49">
        <f t="shared" si="10"/>
        <v>226.15328593058246</v>
      </c>
      <c r="I44" s="49">
        <f t="shared" si="10"/>
        <v>174.40634762443221</v>
      </c>
      <c r="J44" s="24">
        <f t="shared" si="10"/>
        <v>212.73741303639534</v>
      </c>
      <c r="K44" s="24">
        <f t="shared" si="10"/>
        <v>174.40634762443221</v>
      </c>
      <c r="L44" s="49">
        <f t="shared" si="10"/>
        <v>402.47618682561284</v>
      </c>
      <c r="M44" s="49">
        <f t="shared" si="10"/>
        <v>224.23673265998428</v>
      </c>
      <c r="N44" s="24">
        <f t="shared" si="10"/>
        <v>262.56779807194744</v>
      </c>
      <c r="O44" s="24">
        <f t="shared" si="10"/>
        <v>174.40634762443221</v>
      </c>
      <c r="P44" s="49">
        <f t="shared" si="10"/>
        <v>247.23537190716218</v>
      </c>
      <c r="Q44" s="49">
        <f t="shared" si="10"/>
        <v>174.40634762443221</v>
      </c>
      <c r="R44" s="24">
        <f t="shared" si="10"/>
        <v>187.8222205186193</v>
      </c>
      <c r="S44" s="24">
        <f t="shared" si="10"/>
        <v>174.40634762443221</v>
      </c>
      <c r="T44" s="49">
        <f t="shared" si="10"/>
        <v>201.23809341280642</v>
      </c>
      <c r="U44" s="49">
        <f t="shared" si="10"/>
        <v>174.40634762443221</v>
      </c>
    </row>
    <row r="45" spans="1:21" ht="12.75">
      <c r="A45" s="23" t="s">
        <v>75</v>
      </c>
      <c r="B45" s="52">
        <f aca="true" t="shared" si="11" ref="B45:U45">B15/52.177</f>
        <v>1057.9374053701822</v>
      </c>
      <c r="C45" s="52">
        <f t="shared" si="11"/>
        <v>881.6145044751519</v>
      </c>
      <c r="D45" s="49">
        <f t="shared" si="11"/>
        <v>837.5337792513943</v>
      </c>
      <c r="E45" s="49">
        <f t="shared" si="11"/>
        <v>643.9618989209805</v>
      </c>
      <c r="F45" s="24">
        <f t="shared" si="11"/>
        <v>893.1138240987408</v>
      </c>
      <c r="G45" s="24">
        <f t="shared" si="11"/>
        <v>728.2902428272994</v>
      </c>
      <c r="H45" s="49">
        <f t="shared" si="11"/>
        <v>1517.9101903137398</v>
      </c>
      <c r="I45" s="49">
        <f t="shared" si="11"/>
        <v>1197.8457941238478</v>
      </c>
      <c r="J45" s="24">
        <f t="shared" si="11"/>
        <v>887.3641642869463</v>
      </c>
      <c r="K45" s="24">
        <f t="shared" si="11"/>
        <v>881.6145044751519</v>
      </c>
      <c r="L45" s="49">
        <f t="shared" si="11"/>
        <v>1445.0811660310098</v>
      </c>
      <c r="M45" s="49">
        <f t="shared" si="11"/>
        <v>1197.8457941238478</v>
      </c>
      <c r="N45" s="24">
        <f t="shared" si="11"/>
        <v>827.9510128984035</v>
      </c>
      <c r="O45" s="24">
        <f t="shared" si="11"/>
        <v>728.2902428272994</v>
      </c>
      <c r="P45" s="49">
        <f t="shared" si="11"/>
        <v>709.1247101213178</v>
      </c>
      <c r="Q45" s="49">
        <f t="shared" si="11"/>
        <v>563.466661555858</v>
      </c>
      <c r="R45" s="24">
        <f t="shared" si="11"/>
        <v>1197.8457941238478</v>
      </c>
      <c r="S45" s="24">
        <f t="shared" si="11"/>
        <v>881.6145044751519</v>
      </c>
      <c r="T45" s="49">
        <f t="shared" si="11"/>
        <v>860.5324184985722</v>
      </c>
      <c r="U45" s="49">
        <f t="shared" si="11"/>
        <v>728.2902428272994</v>
      </c>
    </row>
    <row r="46" spans="1:21" ht="12.75">
      <c r="A46" s="23" t="s">
        <v>76</v>
      </c>
      <c r="B46" s="52">
        <f aca="true" t="shared" si="12" ref="B46:U46">B16/52.177</f>
        <v>925.6952296989095</v>
      </c>
      <c r="C46" s="52">
        <f t="shared" si="12"/>
        <v>563.466661555858</v>
      </c>
      <c r="D46" s="49">
        <f t="shared" si="12"/>
        <v>645.8784521915786</v>
      </c>
      <c r="E46" s="49">
        <f t="shared" si="12"/>
        <v>425.4748260727907</v>
      </c>
      <c r="F46" s="24">
        <f t="shared" si="12"/>
        <v>561.5501082852597</v>
      </c>
      <c r="G46" s="24">
        <f t="shared" si="12"/>
        <v>494.47074381432435</v>
      </c>
      <c r="H46" s="49">
        <f t="shared" si="12"/>
        <v>1257.2589455123905</v>
      </c>
      <c r="I46" s="49">
        <f t="shared" si="12"/>
        <v>425.4748260727907</v>
      </c>
      <c r="J46" s="24">
        <f t="shared" si="12"/>
        <v>735.9564559096921</v>
      </c>
      <c r="K46" s="24">
        <f t="shared" si="12"/>
        <v>494.47074381432435</v>
      </c>
      <c r="L46" s="49">
        <f t="shared" si="12"/>
        <v>1878.2222051861932</v>
      </c>
      <c r="M46" s="49">
        <f t="shared" si="12"/>
        <v>1293.6734576537556</v>
      </c>
      <c r="N46" s="24">
        <f t="shared" si="12"/>
        <v>793.4530540276367</v>
      </c>
      <c r="O46" s="24">
        <f t="shared" si="12"/>
        <v>643.9618989209805</v>
      </c>
      <c r="P46" s="49">
        <f t="shared" si="12"/>
        <v>448.47346531996857</v>
      </c>
      <c r="Q46" s="49">
        <f t="shared" si="12"/>
        <v>425.4748260727907</v>
      </c>
      <c r="R46" s="24">
        <f t="shared" si="12"/>
        <v>912.2793568047224</v>
      </c>
      <c r="S46" s="24">
        <f t="shared" si="12"/>
        <v>728.2902428272994</v>
      </c>
      <c r="T46" s="49">
        <f t="shared" si="12"/>
        <v>574.9659811794469</v>
      </c>
      <c r="U46" s="49">
        <f t="shared" si="12"/>
        <v>425.4748260727907</v>
      </c>
    </row>
    <row r="47" spans="1:21" ht="12.75">
      <c r="A47" s="23" t="s">
        <v>77</v>
      </c>
      <c r="B47" s="52">
        <f aca="true" t="shared" si="13" ref="B47:U47">B17/52.177</f>
        <v>670.7936447093547</v>
      </c>
      <c r="C47" s="52">
        <f t="shared" si="13"/>
        <v>494.47074381432435</v>
      </c>
      <c r="D47" s="49">
        <f t="shared" si="13"/>
        <v>553.8838952028672</v>
      </c>
      <c r="E47" s="49">
        <f t="shared" si="13"/>
        <v>425.4748260727907</v>
      </c>
      <c r="F47" s="24">
        <f t="shared" si="13"/>
        <v>603.7142802384192</v>
      </c>
      <c r="G47" s="24">
        <f t="shared" si="13"/>
        <v>425.4748260727907</v>
      </c>
      <c r="H47" s="49">
        <f t="shared" si="13"/>
        <v>586.4653008030358</v>
      </c>
      <c r="I47" s="49">
        <f t="shared" si="13"/>
        <v>563.466661555858</v>
      </c>
      <c r="J47" s="24">
        <f t="shared" si="13"/>
        <v>609.4639400502138</v>
      </c>
      <c r="K47" s="24">
        <f t="shared" si="13"/>
        <v>494.47074381432435</v>
      </c>
      <c r="L47" s="49">
        <f t="shared" si="13"/>
        <v>919.945569887115</v>
      </c>
      <c r="M47" s="49">
        <f t="shared" si="13"/>
        <v>643.9618989209805</v>
      </c>
      <c r="N47" s="24">
        <f t="shared" si="13"/>
        <v>812.6185867336183</v>
      </c>
      <c r="O47" s="24">
        <f t="shared" si="13"/>
        <v>494.47074381432435</v>
      </c>
      <c r="P47" s="49">
        <f t="shared" si="13"/>
        <v>565.3832148264561</v>
      </c>
      <c r="Q47" s="49">
        <f t="shared" si="13"/>
        <v>494.47074381432435</v>
      </c>
      <c r="R47" s="24">
        <f t="shared" si="13"/>
        <v>875.8648446633574</v>
      </c>
      <c r="S47" s="24">
        <f t="shared" si="13"/>
        <v>643.9618989209805</v>
      </c>
      <c r="T47" s="49">
        <f t="shared" si="13"/>
        <v>494.47074381432435</v>
      </c>
      <c r="U47" s="49">
        <f t="shared" si="13"/>
        <v>425.4748260727907</v>
      </c>
    </row>
    <row r="48" spans="1:21" ht="12.75">
      <c r="A48" s="23" t="s">
        <v>78</v>
      </c>
      <c r="B48" s="52">
        <f>B18/52.177</f>
        <v>423.55827280219256</v>
      </c>
      <c r="C48" s="52">
        <f>C18/52.177</f>
        <v>321.98094946049025</v>
      </c>
      <c r="D48" s="49">
        <f aca="true" t="shared" si="14" ref="D48:U48">D18/52.177</f>
        <v>270.23401115434</v>
      </c>
      <c r="E48" s="49">
        <f t="shared" si="14"/>
        <v>321.98094946049025</v>
      </c>
      <c r="F48" s="24">
        <f t="shared" si="14"/>
        <v>366.06167468424786</v>
      </c>
      <c r="G48" s="24">
        <f t="shared" si="14"/>
        <v>321.98094946049025</v>
      </c>
      <c r="H48" s="49">
        <f t="shared" si="14"/>
        <v>379.47754757843495</v>
      </c>
      <c r="I48" s="49">
        <f t="shared" si="14"/>
        <v>367.97822795484603</v>
      </c>
      <c r="J48" s="24">
        <f t="shared" si="14"/>
        <v>260.65124480134926</v>
      </c>
      <c r="K48" s="24">
        <f t="shared" si="14"/>
        <v>274.06711769553635</v>
      </c>
      <c r="L48" s="49">
        <f t="shared" si="14"/>
        <v>1515.9936370431417</v>
      </c>
      <c r="M48" s="49">
        <f t="shared" si="14"/>
        <v>1293.6734576537556</v>
      </c>
      <c r="N48" s="24">
        <f t="shared" si="14"/>
        <v>239.56915882476954</v>
      </c>
      <c r="O48" s="24">
        <f t="shared" si="14"/>
        <v>274.06711769553635</v>
      </c>
      <c r="P48" s="49">
        <f t="shared" si="14"/>
        <v>293.2326504015179</v>
      </c>
      <c r="Q48" s="49">
        <f t="shared" si="14"/>
        <v>425.4748260727907</v>
      </c>
      <c r="R48" s="24">
        <f t="shared" si="14"/>
        <v>304.7319700251069</v>
      </c>
      <c r="S48" s="24">
        <f t="shared" si="14"/>
        <v>274.06711769553635</v>
      </c>
      <c r="T48" s="49">
        <f t="shared" si="14"/>
        <v>237.65260555417137</v>
      </c>
      <c r="U48" s="49">
        <f t="shared" si="14"/>
        <v>321.98094946049025</v>
      </c>
    </row>
    <row r="49" spans="1:21" ht="12.75">
      <c r="A49" s="23" t="s">
        <v>79</v>
      </c>
      <c r="B49" s="52">
        <f aca="true" t="shared" si="15" ref="B49:U49">B19/52.177</f>
        <v>218.48707284818983</v>
      </c>
      <c r="C49" s="52">
        <f t="shared" si="15"/>
        <v>124.57596258888016</v>
      </c>
      <c r="D49" s="49">
        <f t="shared" si="15"/>
        <v>157.1573681890488</v>
      </c>
      <c r="E49" s="49">
        <f t="shared" si="15"/>
        <v>124.57596258888016</v>
      </c>
      <c r="F49" s="24">
        <f t="shared" si="15"/>
        <v>270.23401115434</v>
      </c>
      <c r="G49" s="24">
        <f t="shared" si="15"/>
        <v>224.23673265998428</v>
      </c>
      <c r="H49" s="49">
        <f t="shared" si="15"/>
        <v>174.40634762443221</v>
      </c>
      <c r="I49" s="49">
        <f t="shared" si="15"/>
        <v>124.57596258888016</v>
      </c>
      <c r="J49" s="24">
        <f t="shared" si="15"/>
        <v>143.74149529486172</v>
      </c>
      <c r="K49" s="24">
        <f t="shared" si="15"/>
        <v>124.57596258888016</v>
      </c>
      <c r="L49" s="49">
        <f t="shared" si="15"/>
        <v>297.06575694271424</v>
      </c>
      <c r="M49" s="49">
        <f t="shared" si="15"/>
        <v>174.40634762443221</v>
      </c>
      <c r="N49" s="24">
        <f t="shared" si="15"/>
        <v>208.90430649519902</v>
      </c>
      <c r="O49" s="24">
        <f t="shared" si="15"/>
        <v>174.40634762443221</v>
      </c>
      <c r="P49" s="49">
        <f t="shared" si="15"/>
        <v>153.3242616478525</v>
      </c>
      <c r="Q49" s="49">
        <f t="shared" si="15"/>
        <v>124.57596258888016</v>
      </c>
      <c r="R49" s="24">
        <f t="shared" si="15"/>
        <v>260.65124480134926</v>
      </c>
      <c r="S49" s="24">
        <f t="shared" si="15"/>
        <v>124.57596258888016</v>
      </c>
      <c r="T49" s="49">
        <f t="shared" si="15"/>
        <v>172.48979435383407</v>
      </c>
      <c r="U49" s="49">
        <f t="shared" si="15"/>
        <v>124.57596258888016</v>
      </c>
    </row>
    <row r="50" spans="1:21" ht="12.75">
      <c r="A50" s="25" t="s">
        <v>80</v>
      </c>
      <c r="B50" s="26">
        <f aca="true" t="shared" si="16" ref="B50:U50">B20/52.177</f>
        <v>571.1328746382505</v>
      </c>
      <c r="C50" s="26">
        <f t="shared" si="16"/>
        <v>321.98094946049025</v>
      </c>
      <c r="D50" s="26">
        <f t="shared" si="16"/>
        <v>412.0589531786036</v>
      </c>
      <c r="E50" s="26">
        <f t="shared" si="16"/>
        <v>321.98094946049025</v>
      </c>
      <c r="F50" s="26">
        <f t="shared" si="16"/>
        <v>500.2204036261188</v>
      </c>
      <c r="G50" s="26">
        <f t="shared" si="16"/>
        <v>321.98094946049025</v>
      </c>
      <c r="H50" s="26">
        <f t="shared" si="16"/>
        <v>701.4584970389252</v>
      </c>
      <c r="I50" s="26">
        <f t="shared" si="16"/>
        <v>367.97822795484603</v>
      </c>
      <c r="J50" s="26">
        <f t="shared" si="16"/>
        <v>467.6389980259501</v>
      </c>
      <c r="K50" s="26">
        <f t="shared" si="16"/>
        <v>274.06711769553635</v>
      </c>
      <c r="L50" s="26">
        <f t="shared" si="16"/>
        <v>952.5269754872837</v>
      </c>
      <c r="M50" s="26">
        <f t="shared" si="16"/>
        <v>643.9618989209805</v>
      </c>
      <c r="N50" s="26">
        <f t="shared" si="16"/>
        <v>507.88661670851144</v>
      </c>
      <c r="O50" s="26">
        <f t="shared" si="16"/>
        <v>321.98094946049025</v>
      </c>
      <c r="P50" s="26">
        <f t="shared" si="16"/>
        <v>381.3941008490331</v>
      </c>
      <c r="Q50" s="26">
        <f t="shared" si="16"/>
        <v>274.06711769553635</v>
      </c>
      <c r="R50" s="26">
        <f t="shared" si="16"/>
        <v>670.7936447093547</v>
      </c>
      <c r="S50" s="26">
        <f t="shared" si="16"/>
        <v>367.97822795484603</v>
      </c>
      <c r="T50" s="26">
        <f t="shared" si="16"/>
        <v>402.47618682561284</v>
      </c>
      <c r="U50" s="26">
        <f t="shared" si="16"/>
        <v>274.06711769553635</v>
      </c>
    </row>
    <row r="51" ht="13.5" thickBot="1"/>
    <row r="52" spans="1:21" ht="12.75" customHeight="1">
      <c r="A52" s="307" t="s">
        <v>191</v>
      </c>
      <c r="B52" s="393" t="s">
        <v>80</v>
      </c>
      <c r="C52" s="394"/>
      <c r="D52" s="111" t="s">
        <v>82</v>
      </c>
      <c r="E52" s="47"/>
      <c r="F52" s="381" t="s">
        <v>83</v>
      </c>
      <c r="G52" s="381"/>
      <c r="H52" s="47" t="s">
        <v>96</v>
      </c>
      <c r="I52" s="47"/>
      <c r="J52" s="380" t="s">
        <v>97</v>
      </c>
      <c r="K52" s="380"/>
      <c r="L52" s="378" t="s">
        <v>98</v>
      </c>
      <c r="M52" s="379"/>
      <c r="N52" s="29" t="s">
        <v>99</v>
      </c>
      <c r="O52" s="27"/>
      <c r="P52" s="47" t="s">
        <v>100</v>
      </c>
      <c r="Q52" s="47"/>
      <c r="R52" s="380" t="s">
        <v>101</v>
      </c>
      <c r="S52" s="380"/>
      <c r="T52" s="47" t="s">
        <v>102</v>
      </c>
      <c r="U52" s="47"/>
    </row>
    <row r="53" spans="1:21" ht="12.75">
      <c r="A53" s="308"/>
      <c r="B53" s="146" t="s">
        <v>25</v>
      </c>
      <c r="C53" s="147" t="s">
        <v>24</v>
      </c>
      <c r="D53" s="136" t="s">
        <v>25</v>
      </c>
      <c r="E53" s="48" t="s">
        <v>24</v>
      </c>
      <c r="F53" s="23" t="s">
        <v>25</v>
      </c>
      <c r="G53" s="23" t="s">
        <v>24</v>
      </c>
      <c r="H53" s="48" t="s">
        <v>25</v>
      </c>
      <c r="I53" s="48" t="s">
        <v>24</v>
      </c>
      <c r="J53" s="23" t="s">
        <v>25</v>
      </c>
      <c r="K53" s="23" t="s">
        <v>24</v>
      </c>
      <c r="L53" s="48" t="s">
        <v>25</v>
      </c>
      <c r="M53" s="48" t="s">
        <v>24</v>
      </c>
      <c r="N53" s="23" t="s">
        <v>25</v>
      </c>
      <c r="O53" s="23" t="s">
        <v>24</v>
      </c>
      <c r="P53" s="48" t="s">
        <v>25</v>
      </c>
      <c r="Q53" s="48" t="s">
        <v>24</v>
      </c>
      <c r="R53" s="23" t="s">
        <v>25</v>
      </c>
      <c r="S53" s="23" t="s">
        <v>24</v>
      </c>
      <c r="T53" s="48" t="s">
        <v>25</v>
      </c>
      <c r="U53" s="48" t="s">
        <v>24</v>
      </c>
    </row>
    <row r="54" spans="1:21" ht="12.75">
      <c r="A54" s="390" t="s">
        <v>66</v>
      </c>
      <c r="B54" s="386"/>
      <c r="C54" s="391"/>
      <c r="D54" s="137"/>
      <c r="E54" s="30"/>
      <c r="F54" s="30"/>
      <c r="G54" s="30"/>
      <c r="H54" s="30"/>
      <c r="I54" s="30"/>
      <c r="J54" s="30"/>
      <c r="K54" s="30"/>
      <c r="L54" s="30"/>
      <c r="M54" s="30"/>
      <c r="N54" s="30"/>
      <c r="O54" s="30"/>
      <c r="P54" s="30"/>
      <c r="Q54" s="30"/>
      <c r="R54" s="30"/>
      <c r="S54" s="30"/>
      <c r="T54" s="30"/>
      <c r="U54" s="30"/>
    </row>
    <row r="55" spans="1:21" ht="12.75">
      <c r="A55" s="141" t="s">
        <v>67</v>
      </c>
      <c r="B55" s="52">
        <f>B37*0.3</f>
        <v>190.3137397703969</v>
      </c>
      <c r="C55" s="142">
        <f>C37*0.3</f>
        <v>110.3934683864538</v>
      </c>
      <c r="D55" s="138">
        <f aca="true" t="shared" si="17" ref="D55:U55">D37*0.3</f>
        <v>159.84054276788623</v>
      </c>
      <c r="E55" s="100">
        <f t="shared" si="17"/>
        <v>110.3934683864538</v>
      </c>
      <c r="F55" s="101">
        <f t="shared" si="17"/>
        <v>165.59020257968072</v>
      </c>
      <c r="G55" s="101">
        <f t="shared" si="17"/>
        <v>67.27101979799528</v>
      </c>
      <c r="H55" s="100">
        <f t="shared" si="17"/>
        <v>439.8489756022769</v>
      </c>
      <c r="I55" s="100">
        <f t="shared" si="17"/>
        <v>169.0399984667574</v>
      </c>
      <c r="J55" s="101">
        <f t="shared" si="17"/>
        <v>117.29306016060715</v>
      </c>
      <c r="K55" s="101">
        <f t="shared" si="17"/>
        <v>67.27101979799528</v>
      </c>
      <c r="L55" s="100">
        <f t="shared" si="17"/>
        <v>229.4114264905993</v>
      </c>
      <c r="M55" s="100">
        <f t="shared" si="17"/>
        <v>127.6424478218372</v>
      </c>
      <c r="N55" s="101">
        <f t="shared" si="17"/>
        <v>190.3137397703969</v>
      </c>
      <c r="O55" s="101">
        <f t="shared" si="17"/>
        <v>110.3934683864538</v>
      </c>
      <c r="P55" s="100">
        <f t="shared" si="17"/>
        <v>148.3412231442973</v>
      </c>
      <c r="Q55" s="100">
        <f t="shared" si="17"/>
        <v>82.2201353086609</v>
      </c>
      <c r="R55" s="101">
        <f t="shared" si="17"/>
        <v>188.01387584567914</v>
      </c>
      <c r="S55" s="101">
        <f t="shared" si="17"/>
        <v>96.59428483814708</v>
      </c>
      <c r="T55" s="100">
        <f t="shared" si="17"/>
        <v>131.09224370891388</v>
      </c>
      <c r="U55" s="100">
        <f t="shared" si="17"/>
        <v>96.59428483814708</v>
      </c>
    </row>
    <row r="56" spans="1:21" ht="12.75">
      <c r="A56" s="141" t="s">
        <v>68</v>
      </c>
      <c r="B56" s="52">
        <f aca="true" t="shared" si="18" ref="B56:C59">B38*0.3</f>
        <v>369.1281599172049</v>
      </c>
      <c r="C56" s="142">
        <f t="shared" si="18"/>
        <v>264.48435134254555</v>
      </c>
      <c r="D56" s="138">
        <f aca="true" t="shared" si="19" ref="D56:U56">D38*0.3</f>
        <v>159.84054276788623</v>
      </c>
      <c r="E56" s="100">
        <f t="shared" si="19"/>
        <v>127.6424478218372</v>
      </c>
      <c r="F56" s="101">
        <f t="shared" si="19"/>
        <v>251.8350997565977</v>
      </c>
      <c r="G56" s="101">
        <f t="shared" si="19"/>
        <v>148.3412231442973</v>
      </c>
      <c r="H56" s="100">
        <f t="shared" si="19"/>
        <v>552.5423079134484</v>
      </c>
      <c r="I56" s="100">
        <f t="shared" si="19"/>
        <v>517.4693830615022</v>
      </c>
      <c r="J56" s="101">
        <f t="shared" si="19"/>
        <v>297.83237825095347</v>
      </c>
      <c r="K56" s="101">
        <f t="shared" si="19"/>
        <v>218.4870728481898</v>
      </c>
      <c r="L56" s="100">
        <f t="shared" si="19"/>
        <v>453.07319316940414</v>
      </c>
      <c r="M56" s="100">
        <f t="shared" si="19"/>
        <v>310.4816298369013</v>
      </c>
      <c r="N56" s="101">
        <f t="shared" si="19"/>
        <v>369.1281599172049</v>
      </c>
      <c r="O56" s="101">
        <f t="shared" si="19"/>
        <v>264.48435134254555</v>
      </c>
      <c r="P56" s="100">
        <f t="shared" si="19"/>
        <v>214.4623109799337</v>
      </c>
      <c r="Q56" s="100">
        <f t="shared" si="19"/>
        <v>193.18856967629415</v>
      </c>
      <c r="R56" s="101">
        <f t="shared" si="19"/>
        <v>455.94802307530136</v>
      </c>
      <c r="S56" s="101">
        <f t="shared" si="19"/>
        <v>388.10203729612664</v>
      </c>
      <c r="T56" s="100">
        <f t="shared" si="19"/>
        <v>281.15836479674954</v>
      </c>
      <c r="U56" s="100">
        <f t="shared" si="19"/>
        <v>202.3880253751653</v>
      </c>
    </row>
    <row r="57" spans="1:21" ht="12.75">
      <c r="A57" s="141" t="s">
        <v>69</v>
      </c>
      <c r="B57" s="52">
        <f t="shared" si="18"/>
        <v>85.09496521455814</v>
      </c>
      <c r="C57" s="142">
        <f t="shared" si="18"/>
        <v>52.321904287329666</v>
      </c>
      <c r="D57" s="138">
        <f aca="true" t="shared" si="20" ref="D57:U57">D39*0.3</f>
        <v>114.99319623588937</v>
      </c>
      <c r="E57" s="100">
        <f t="shared" si="20"/>
        <v>82.2201353086609</v>
      </c>
      <c r="F57" s="101">
        <f t="shared" si="20"/>
        <v>95.44435287578818</v>
      </c>
      <c r="G57" s="101">
        <f t="shared" si="20"/>
        <v>52.321904287329666</v>
      </c>
      <c r="H57" s="100">
        <f t="shared" si="20"/>
        <v>75.89550951568698</v>
      </c>
      <c r="I57" s="100">
        <f t="shared" si="20"/>
        <v>52.321904287329666</v>
      </c>
      <c r="J57" s="101">
        <f t="shared" si="20"/>
        <v>77.04544147804587</v>
      </c>
      <c r="K57" s="101">
        <f t="shared" si="20"/>
        <v>52.321904287329666</v>
      </c>
      <c r="L57" s="100">
        <f t="shared" si="20"/>
        <v>66.69605381681583</v>
      </c>
      <c r="M57" s="100">
        <f t="shared" si="20"/>
        <v>67.27101979799528</v>
      </c>
      <c r="N57" s="101">
        <f t="shared" si="20"/>
        <v>85.09496521455814</v>
      </c>
      <c r="O57" s="101">
        <f t="shared" si="20"/>
        <v>52.321904287329666</v>
      </c>
      <c r="P57" s="100">
        <f t="shared" si="20"/>
        <v>94.86938689460874</v>
      </c>
      <c r="Q57" s="100">
        <f t="shared" si="20"/>
        <v>67.27101979799528</v>
      </c>
      <c r="R57" s="101">
        <f t="shared" si="20"/>
        <v>87.96979512045537</v>
      </c>
      <c r="S57" s="101">
        <f t="shared" si="20"/>
        <v>52.321904287329666</v>
      </c>
      <c r="T57" s="100">
        <f t="shared" si="20"/>
        <v>91.41959100753206</v>
      </c>
      <c r="U57" s="100">
        <f t="shared" si="20"/>
        <v>52.321904287329666</v>
      </c>
    </row>
    <row r="58" spans="1:21" ht="12.75">
      <c r="A58" s="141" t="s">
        <v>70</v>
      </c>
      <c r="B58" s="52">
        <f t="shared" si="18"/>
        <v>106.36870651819767</v>
      </c>
      <c r="C58" s="142">
        <f t="shared" si="18"/>
        <v>82.2201353086609</v>
      </c>
      <c r="D58" s="138" t="e">
        <f aca="true" t="shared" si="21" ref="D58:U58">D40*0.3</f>
        <v>#VALUE!</v>
      </c>
      <c r="E58" s="100" t="e">
        <f t="shared" si="21"/>
        <v>#VALUE!</v>
      </c>
      <c r="F58" s="101">
        <f t="shared" si="21"/>
        <v>120.74285604768384</v>
      </c>
      <c r="G58" s="101">
        <f t="shared" si="21"/>
        <v>82.2201353086609</v>
      </c>
      <c r="H58" s="100">
        <f t="shared" si="21"/>
        <v>129.36734576537555</v>
      </c>
      <c r="I58" s="100">
        <f t="shared" si="21"/>
        <v>52.321904287329666</v>
      </c>
      <c r="J58" s="101">
        <f t="shared" si="21"/>
        <v>114.41823025470994</v>
      </c>
      <c r="K58" s="101">
        <f t="shared" si="21"/>
        <v>96.59428483814708</v>
      </c>
      <c r="L58" s="100">
        <f t="shared" si="21"/>
        <v>102.918910631121</v>
      </c>
      <c r="M58" s="100">
        <f t="shared" si="21"/>
        <v>52.321904287329666</v>
      </c>
      <c r="N58" s="101">
        <f t="shared" si="21"/>
        <v>106.36870651819767</v>
      </c>
      <c r="O58" s="101">
        <f t="shared" si="21"/>
        <v>82.2201353086609</v>
      </c>
      <c r="P58" s="100">
        <f t="shared" si="21"/>
        <v>133.39210763363167</v>
      </c>
      <c r="Q58" s="100">
        <f t="shared" si="21"/>
        <v>96.59428483814708</v>
      </c>
      <c r="R58" s="101">
        <f t="shared" si="21"/>
        <v>96.59428483814708</v>
      </c>
      <c r="S58" s="101">
        <f t="shared" si="21"/>
        <v>52.321904287329666</v>
      </c>
      <c r="T58" s="100">
        <f t="shared" si="21"/>
        <v>81.64516932748145</v>
      </c>
      <c r="U58" s="100">
        <f t="shared" si="21"/>
        <v>52.321904287329666</v>
      </c>
    </row>
    <row r="59" spans="1:21" ht="12.75">
      <c r="A59" s="141" t="s">
        <v>71</v>
      </c>
      <c r="B59" s="52">
        <f t="shared" si="18"/>
        <v>182.26421603388465</v>
      </c>
      <c r="C59" s="142">
        <f t="shared" si="18"/>
        <v>127.6424478218372</v>
      </c>
      <c r="D59" s="138">
        <f aca="true" t="shared" si="22" ref="D59:U59">D41*0.3</f>
        <v>186.86394388332022</v>
      </c>
      <c r="E59" s="100">
        <f t="shared" si="22"/>
        <v>96.59428483814708</v>
      </c>
      <c r="F59" s="101">
        <f t="shared" si="22"/>
        <v>179.96435210916687</v>
      </c>
      <c r="G59" s="101">
        <f t="shared" si="22"/>
        <v>127.6424478218372</v>
      </c>
      <c r="H59" s="100">
        <f t="shared" si="22"/>
        <v>233.43618835885545</v>
      </c>
      <c r="I59" s="100">
        <f t="shared" si="22"/>
        <v>193.18856967629415</v>
      </c>
      <c r="J59" s="101">
        <f t="shared" si="22"/>
        <v>155.24081491845064</v>
      </c>
      <c r="K59" s="101">
        <f t="shared" si="22"/>
        <v>110.3934683864538</v>
      </c>
      <c r="L59" s="100">
        <f t="shared" si="22"/>
        <v>259.30965751193054</v>
      </c>
      <c r="M59" s="100">
        <f t="shared" si="22"/>
        <v>193.18856967629415</v>
      </c>
      <c r="N59" s="101">
        <f t="shared" si="22"/>
        <v>182.26421603388465</v>
      </c>
      <c r="O59" s="101">
        <f t="shared" si="22"/>
        <v>127.6424478218372</v>
      </c>
      <c r="P59" s="100">
        <f t="shared" si="22"/>
        <v>121.31782202886328</v>
      </c>
      <c r="Q59" s="100">
        <f t="shared" si="22"/>
        <v>96.59428483814708</v>
      </c>
      <c r="R59" s="101">
        <f t="shared" si="22"/>
        <v>243.78557602008547</v>
      </c>
      <c r="S59" s="101">
        <f t="shared" si="22"/>
        <v>218.4870728481898</v>
      </c>
      <c r="T59" s="100">
        <f t="shared" si="22"/>
        <v>139.14176744542615</v>
      </c>
      <c r="U59" s="100">
        <f t="shared" si="22"/>
        <v>110.3934683864538</v>
      </c>
    </row>
    <row r="60" spans="1:21" ht="12.75" customHeight="1">
      <c r="A60" s="390" t="s">
        <v>72</v>
      </c>
      <c r="B60" s="386"/>
      <c r="C60" s="391"/>
      <c r="D60" s="137"/>
      <c r="E60" s="30"/>
      <c r="F60" s="31"/>
      <c r="G60" s="31"/>
      <c r="H60" s="30"/>
      <c r="I60" s="30"/>
      <c r="J60" s="31"/>
      <c r="K60" s="31"/>
      <c r="L60" s="30"/>
      <c r="M60" s="30"/>
      <c r="N60" s="31"/>
      <c r="O60" s="31"/>
      <c r="P60" s="30"/>
      <c r="Q60" s="30"/>
      <c r="R60" s="31"/>
      <c r="S60" s="31"/>
      <c r="T60" s="30"/>
      <c r="U60" s="30"/>
    </row>
    <row r="61" spans="1:21" ht="12.75">
      <c r="A61" s="141" t="s">
        <v>73</v>
      </c>
      <c r="B61" s="52">
        <f>B43*0.3</f>
        <v>130.51727772773444</v>
      </c>
      <c r="C61" s="142">
        <f>C43*0.3</f>
        <v>96.59428483814708</v>
      </c>
      <c r="D61" s="139">
        <f aca="true" t="shared" si="23" ref="D61:U61">D43*0.3</f>
        <v>85.66993119573758</v>
      </c>
      <c r="E61" s="49">
        <f t="shared" si="23"/>
        <v>67.27101979799528</v>
      </c>
      <c r="F61" s="24">
        <f t="shared" si="23"/>
        <v>124.76761791593998</v>
      </c>
      <c r="G61" s="24">
        <f t="shared" si="23"/>
        <v>82.2201353086609</v>
      </c>
      <c r="H61" s="49">
        <f t="shared" si="23"/>
        <v>166.16516856086014</v>
      </c>
      <c r="I61" s="49">
        <f t="shared" si="23"/>
        <v>127.6424478218372</v>
      </c>
      <c r="J61" s="24">
        <f t="shared" si="23"/>
        <v>104.64380857465933</v>
      </c>
      <c r="K61" s="24">
        <f t="shared" si="23"/>
        <v>82.2201353086609</v>
      </c>
      <c r="L61" s="49">
        <f t="shared" si="23"/>
        <v>179.38938612798742</v>
      </c>
      <c r="M61" s="49">
        <f t="shared" si="23"/>
        <v>148.3412231442973</v>
      </c>
      <c r="N61" s="24">
        <f t="shared" si="23"/>
        <v>128.7923797841961</v>
      </c>
      <c r="O61" s="24">
        <f t="shared" si="23"/>
        <v>127.6424478218372</v>
      </c>
      <c r="P61" s="49">
        <f t="shared" si="23"/>
        <v>85.66993119573758</v>
      </c>
      <c r="Q61" s="49">
        <f t="shared" si="23"/>
        <v>82.2201353086609</v>
      </c>
      <c r="R61" s="24">
        <f t="shared" si="23"/>
        <v>164.4402706173218</v>
      </c>
      <c r="S61" s="24">
        <f t="shared" si="23"/>
        <v>96.59428483814708</v>
      </c>
      <c r="T61" s="49">
        <f t="shared" si="23"/>
        <v>103.49387661230044</v>
      </c>
      <c r="U61" s="49">
        <f t="shared" si="23"/>
        <v>97.74421680050598</v>
      </c>
    </row>
    <row r="62" spans="1:21" ht="12.75">
      <c r="A62" s="141" t="s">
        <v>74</v>
      </c>
      <c r="B62" s="52">
        <f aca="true" t="shared" si="24" ref="B62:C68">B44*0.3</f>
        <v>71.29578166625141</v>
      </c>
      <c r="C62" s="142">
        <f t="shared" si="24"/>
        <v>52.321904287329666</v>
      </c>
      <c r="D62" s="139">
        <f aca="true" t="shared" si="25" ref="D62:U62">D44*0.3</f>
        <v>59.79646204266247</v>
      </c>
      <c r="E62" s="49">
        <f t="shared" si="25"/>
        <v>52.321904287329666</v>
      </c>
      <c r="F62" s="24">
        <f t="shared" si="25"/>
        <v>67.84598577917474</v>
      </c>
      <c r="G62" s="24">
        <f t="shared" si="25"/>
        <v>52.321904287329666</v>
      </c>
      <c r="H62" s="49">
        <f t="shared" si="25"/>
        <v>67.84598577917474</v>
      </c>
      <c r="I62" s="49">
        <f t="shared" si="25"/>
        <v>52.321904287329666</v>
      </c>
      <c r="J62" s="24">
        <f t="shared" si="25"/>
        <v>63.8212239109186</v>
      </c>
      <c r="K62" s="24">
        <f t="shared" si="25"/>
        <v>52.321904287329666</v>
      </c>
      <c r="L62" s="49">
        <f t="shared" si="25"/>
        <v>120.74285604768384</v>
      </c>
      <c r="M62" s="49">
        <f t="shared" si="25"/>
        <v>67.27101979799528</v>
      </c>
      <c r="N62" s="24">
        <f t="shared" si="25"/>
        <v>78.77033942158423</v>
      </c>
      <c r="O62" s="24">
        <f t="shared" si="25"/>
        <v>52.321904287329666</v>
      </c>
      <c r="P62" s="49">
        <f t="shared" si="25"/>
        <v>74.17061157214864</v>
      </c>
      <c r="Q62" s="49">
        <f t="shared" si="25"/>
        <v>52.321904287329666</v>
      </c>
      <c r="R62" s="24">
        <f t="shared" si="25"/>
        <v>56.34666615558579</v>
      </c>
      <c r="S62" s="24">
        <f t="shared" si="25"/>
        <v>52.321904287329666</v>
      </c>
      <c r="T62" s="49">
        <f t="shared" si="25"/>
        <v>60.37142802384192</v>
      </c>
      <c r="U62" s="49">
        <f t="shared" si="25"/>
        <v>52.321904287329666</v>
      </c>
    </row>
    <row r="63" spans="1:21" ht="12.75">
      <c r="A63" s="141" t="s">
        <v>75</v>
      </c>
      <c r="B63" s="52">
        <f t="shared" si="24"/>
        <v>317.3812216110546</v>
      </c>
      <c r="C63" s="142">
        <f t="shared" si="24"/>
        <v>264.48435134254555</v>
      </c>
      <c r="D63" s="139">
        <f aca="true" t="shared" si="26" ref="D63:U63">D45*0.3</f>
        <v>251.2601337754183</v>
      </c>
      <c r="E63" s="49">
        <f t="shared" si="26"/>
        <v>193.18856967629415</v>
      </c>
      <c r="F63" s="24">
        <f t="shared" si="26"/>
        <v>267.9341472296222</v>
      </c>
      <c r="G63" s="24">
        <f t="shared" si="26"/>
        <v>218.4870728481898</v>
      </c>
      <c r="H63" s="49">
        <f t="shared" si="26"/>
        <v>455.3730570941219</v>
      </c>
      <c r="I63" s="49">
        <f t="shared" si="26"/>
        <v>359.35373823715435</v>
      </c>
      <c r="J63" s="24">
        <f t="shared" si="26"/>
        <v>266.2092492860839</v>
      </c>
      <c r="K63" s="24">
        <f t="shared" si="26"/>
        <v>264.48435134254555</v>
      </c>
      <c r="L63" s="49">
        <f t="shared" si="26"/>
        <v>433.5243498093029</v>
      </c>
      <c r="M63" s="49">
        <f t="shared" si="26"/>
        <v>359.35373823715435</v>
      </c>
      <c r="N63" s="24">
        <f t="shared" si="26"/>
        <v>248.38530386952104</v>
      </c>
      <c r="O63" s="24">
        <f t="shared" si="26"/>
        <v>218.4870728481898</v>
      </c>
      <c r="P63" s="49">
        <f t="shared" si="26"/>
        <v>212.73741303639534</v>
      </c>
      <c r="Q63" s="49">
        <f t="shared" si="26"/>
        <v>169.0399984667574</v>
      </c>
      <c r="R63" s="24">
        <f t="shared" si="26"/>
        <v>359.35373823715435</v>
      </c>
      <c r="S63" s="24">
        <f t="shared" si="26"/>
        <v>264.48435134254555</v>
      </c>
      <c r="T63" s="49">
        <f t="shared" si="26"/>
        <v>258.15972554957165</v>
      </c>
      <c r="U63" s="49">
        <f t="shared" si="26"/>
        <v>218.4870728481898</v>
      </c>
    </row>
    <row r="64" spans="1:21" ht="12.75">
      <c r="A64" s="141" t="s">
        <v>76</v>
      </c>
      <c r="B64" s="52">
        <f t="shared" si="24"/>
        <v>277.70856890967286</v>
      </c>
      <c r="C64" s="142">
        <f t="shared" si="24"/>
        <v>169.0399984667574</v>
      </c>
      <c r="D64" s="139">
        <f aca="true" t="shared" si="27" ref="D64:U64">D46*0.3</f>
        <v>193.76353565747357</v>
      </c>
      <c r="E64" s="49">
        <f t="shared" si="27"/>
        <v>127.6424478218372</v>
      </c>
      <c r="F64" s="24">
        <f t="shared" si="27"/>
        <v>168.46503248557792</v>
      </c>
      <c r="G64" s="24">
        <f t="shared" si="27"/>
        <v>148.3412231442973</v>
      </c>
      <c r="H64" s="49">
        <f t="shared" si="27"/>
        <v>377.1776836537171</v>
      </c>
      <c r="I64" s="49">
        <f t="shared" si="27"/>
        <v>127.6424478218372</v>
      </c>
      <c r="J64" s="24">
        <f t="shared" si="27"/>
        <v>220.7869367729076</v>
      </c>
      <c r="K64" s="24">
        <f t="shared" si="27"/>
        <v>148.3412231442973</v>
      </c>
      <c r="L64" s="49">
        <f t="shared" si="27"/>
        <v>563.466661555858</v>
      </c>
      <c r="M64" s="49">
        <f t="shared" si="27"/>
        <v>388.10203729612664</v>
      </c>
      <c r="N64" s="24">
        <f t="shared" si="27"/>
        <v>238.03591620829098</v>
      </c>
      <c r="O64" s="24">
        <f t="shared" si="27"/>
        <v>193.18856967629415</v>
      </c>
      <c r="P64" s="49">
        <f t="shared" si="27"/>
        <v>134.54203959599056</v>
      </c>
      <c r="Q64" s="49">
        <f t="shared" si="27"/>
        <v>127.6424478218372</v>
      </c>
      <c r="R64" s="24">
        <f t="shared" si="27"/>
        <v>273.6838070414167</v>
      </c>
      <c r="S64" s="24">
        <f t="shared" si="27"/>
        <v>218.4870728481898</v>
      </c>
      <c r="T64" s="49">
        <f t="shared" si="27"/>
        <v>172.48979435383407</v>
      </c>
      <c r="U64" s="49">
        <f t="shared" si="27"/>
        <v>127.6424478218372</v>
      </c>
    </row>
    <row r="65" spans="1:21" ht="12.75">
      <c r="A65" s="141" t="s">
        <v>77</v>
      </c>
      <c r="B65" s="52">
        <f t="shared" si="24"/>
        <v>201.2380934128064</v>
      </c>
      <c r="C65" s="142">
        <f t="shared" si="24"/>
        <v>148.3412231442973</v>
      </c>
      <c r="D65" s="139">
        <f aca="true" t="shared" si="28" ref="D65:U65">D47*0.3</f>
        <v>166.16516856086014</v>
      </c>
      <c r="E65" s="49">
        <f t="shared" si="28"/>
        <v>127.6424478218372</v>
      </c>
      <c r="F65" s="24">
        <f t="shared" si="28"/>
        <v>181.11428407152576</v>
      </c>
      <c r="G65" s="24">
        <f t="shared" si="28"/>
        <v>127.6424478218372</v>
      </c>
      <c r="H65" s="49">
        <f t="shared" si="28"/>
        <v>175.93959024091075</v>
      </c>
      <c r="I65" s="49">
        <f t="shared" si="28"/>
        <v>169.0399984667574</v>
      </c>
      <c r="J65" s="24">
        <f t="shared" si="28"/>
        <v>182.83918201506413</v>
      </c>
      <c r="K65" s="24">
        <f t="shared" si="28"/>
        <v>148.3412231442973</v>
      </c>
      <c r="L65" s="49">
        <f t="shared" si="28"/>
        <v>275.98367096613447</v>
      </c>
      <c r="M65" s="49">
        <f t="shared" si="28"/>
        <v>193.18856967629415</v>
      </c>
      <c r="N65" s="24">
        <f t="shared" si="28"/>
        <v>243.78557602008547</v>
      </c>
      <c r="O65" s="24">
        <f t="shared" si="28"/>
        <v>148.3412231442973</v>
      </c>
      <c r="P65" s="49">
        <f t="shared" si="28"/>
        <v>169.6149644479368</v>
      </c>
      <c r="Q65" s="49">
        <f t="shared" si="28"/>
        <v>148.3412231442973</v>
      </c>
      <c r="R65" s="24">
        <f t="shared" si="28"/>
        <v>262.7594533990072</v>
      </c>
      <c r="S65" s="24">
        <f t="shared" si="28"/>
        <v>193.18856967629415</v>
      </c>
      <c r="T65" s="49">
        <f t="shared" si="28"/>
        <v>148.3412231442973</v>
      </c>
      <c r="U65" s="49">
        <f t="shared" si="28"/>
        <v>127.6424478218372</v>
      </c>
    </row>
    <row r="66" spans="1:21" ht="12.75">
      <c r="A66" s="141" t="s">
        <v>78</v>
      </c>
      <c r="B66" s="52">
        <f>B48*0.3</f>
        <v>127.06748184065776</v>
      </c>
      <c r="C66" s="142">
        <f>C48*0.3</f>
        <v>96.59428483814708</v>
      </c>
      <c r="D66" s="139">
        <f aca="true" t="shared" si="29" ref="D66:U66">D48*0.3</f>
        <v>81.070203346302</v>
      </c>
      <c r="E66" s="49">
        <f t="shared" si="29"/>
        <v>96.59428483814708</v>
      </c>
      <c r="F66" s="24">
        <f t="shared" si="29"/>
        <v>109.81850240527436</v>
      </c>
      <c r="G66" s="24">
        <f t="shared" si="29"/>
        <v>96.59428483814708</v>
      </c>
      <c r="H66" s="49">
        <f t="shared" si="29"/>
        <v>113.84326427353048</v>
      </c>
      <c r="I66" s="49">
        <f t="shared" si="29"/>
        <v>110.3934683864538</v>
      </c>
      <c r="J66" s="24">
        <f t="shared" si="29"/>
        <v>78.19537344040478</v>
      </c>
      <c r="K66" s="24">
        <f t="shared" si="29"/>
        <v>82.2201353086609</v>
      </c>
      <c r="L66" s="49">
        <f t="shared" si="29"/>
        <v>454.7980911129425</v>
      </c>
      <c r="M66" s="49">
        <f t="shared" si="29"/>
        <v>388.10203729612664</v>
      </c>
      <c r="N66" s="24">
        <f t="shared" si="29"/>
        <v>71.87074764743086</v>
      </c>
      <c r="O66" s="24">
        <f t="shared" si="29"/>
        <v>82.2201353086609</v>
      </c>
      <c r="P66" s="49">
        <f t="shared" si="29"/>
        <v>87.96979512045537</v>
      </c>
      <c r="Q66" s="49">
        <f t="shared" si="29"/>
        <v>127.6424478218372</v>
      </c>
      <c r="R66" s="24">
        <f t="shared" si="29"/>
        <v>91.41959100753206</v>
      </c>
      <c r="S66" s="24">
        <f t="shared" si="29"/>
        <v>82.2201353086609</v>
      </c>
      <c r="T66" s="49">
        <f t="shared" si="29"/>
        <v>71.29578166625141</v>
      </c>
      <c r="U66" s="49">
        <f t="shared" si="29"/>
        <v>96.59428483814708</v>
      </c>
    </row>
    <row r="67" spans="1:21" ht="12.75">
      <c r="A67" s="141" t="s">
        <v>79</v>
      </c>
      <c r="B67" s="52">
        <f t="shared" si="24"/>
        <v>65.54612185445694</v>
      </c>
      <c r="C67" s="142">
        <f t="shared" si="24"/>
        <v>37.372788776664045</v>
      </c>
      <c r="D67" s="139">
        <f aca="true" t="shared" si="30" ref="D67:U67">D49*0.3</f>
        <v>47.14721045671464</v>
      </c>
      <c r="E67" s="49">
        <f t="shared" si="30"/>
        <v>37.372788776664045</v>
      </c>
      <c r="F67" s="24">
        <f t="shared" si="30"/>
        <v>81.070203346302</v>
      </c>
      <c r="G67" s="24">
        <f t="shared" si="30"/>
        <v>67.27101979799528</v>
      </c>
      <c r="H67" s="49">
        <f t="shared" si="30"/>
        <v>52.321904287329666</v>
      </c>
      <c r="I67" s="49">
        <f t="shared" si="30"/>
        <v>37.372788776664045</v>
      </c>
      <c r="J67" s="24">
        <f t="shared" si="30"/>
        <v>43.12244858845852</v>
      </c>
      <c r="K67" s="24">
        <f t="shared" si="30"/>
        <v>37.372788776664045</v>
      </c>
      <c r="L67" s="49">
        <f t="shared" si="30"/>
        <v>89.11972708281426</v>
      </c>
      <c r="M67" s="49">
        <f t="shared" si="30"/>
        <v>52.321904287329666</v>
      </c>
      <c r="N67" s="24">
        <f t="shared" si="30"/>
        <v>62.671291948559706</v>
      </c>
      <c r="O67" s="24">
        <f t="shared" si="30"/>
        <v>52.321904287329666</v>
      </c>
      <c r="P67" s="49">
        <f t="shared" si="30"/>
        <v>45.99727849435575</v>
      </c>
      <c r="Q67" s="49">
        <f t="shared" si="30"/>
        <v>37.372788776664045</v>
      </c>
      <c r="R67" s="24">
        <f t="shared" si="30"/>
        <v>78.19537344040478</v>
      </c>
      <c r="S67" s="24">
        <f t="shared" si="30"/>
        <v>37.372788776664045</v>
      </c>
      <c r="T67" s="49">
        <f t="shared" si="30"/>
        <v>51.74693830615022</v>
      </c>
      <c r="U67" s="49">
        <f t="shared" si="30"/>
        <v>37.372788776664045</v>
      </c>
    </row>
    <row r="68" spans="1:21" ht="13.5" thickBot="1">
      <c r="A68" s="143" t="s">
        <v>80</v>
      </c>
      <c r="B68" s="144">
        <f t="shared" si="24"/>
        <v>171.33986239147515</v>
      </c>
      <c r="C68" s="145">
        <f t="shared" si="24"/>
        <v>96.59428483814708</v>
      </c>
      <c r="D68" s="140">
        <f aca="true" t="shared" si="31" ref="D68:U68">D50*0.3</f>
        <v>123.61768595358107</v>
      </c>
      <c r="E68" s="26">
        <f t="shared" si="31"/>
        <v>96.59428483814708</v>
      </c>
      <c r="F68" s="26">
        <f t="shared" si="31"/>
        <v>150.06612108783563</v>
      </c>
      <c r="G68" s="26">
        <f t="shared" si="31"/>
        <v>96.59428483814708</v>
      </c>
      <c r="H68" s="26">
        <f t="shared" si="31"/>
        <v>210.43754911167755</v>
      </c>
      <c r="I68" s="26">
        <f t="shared" si="31"/>
        <v>110.3934683864538</v>
      </c>
      <c r="J68" s="26">
        <f t="shared" si="31"/>
        <v>140.29169940778502</v>
      </c>
      <c r="K68" s="26">
        <f t="shared" si="31"/>
        <v>82.2201353086609</v>
      </c>
      <c r="L68" s="26">
        <f t="shared" si="31"/>
        <v>285.7580926461851</v>
      </c>
      <c r="M68" s="26">
        <f t="shared" si="31"/>
        <v>193.18856967629415</v>
      </c>
      <c r="N68" s="26">
        <f t="shared" si="31"/>
        <v>152.36598501255344</v>
      </c>
      <c r="O68" s="26">
        <f t="shared" si="31"/>
        <v>96.59428483814708</v>
      </c>
      <c r="P68" s="26">
        <f t="shared" si="31"/>
        <v>114.41823025470994</v>
      </c>
      <c r="Q68" s="26">
        <f t="shared" si="31"/>
        <v>82.2201353086609</v>
      </c>
      <c r="R68" s="26">
        <f t="shared" si="31"/>
        <v>201.2380934128064</v>
      </c>
      <c r="S68" s="26">
        <f t="shared" si="31"/>
        <v>110.3934683864538</v>
      </c>
      <c r="T68" s="26">
        <f t="shared" si="31"/>
        <v>120.74285604768384</v>
      </c>
      <c r="U68" s="26">
        <f t="shared" si="31"/>
        <v>82.2201353086609</v>
      </c>
    </row>
    <row r="70" spans="1:21" ht="12.75" customHeight="1">
      <c r="A70" s="392" t="s">
        <v>192</v>
      </c>
      <c r="B70" s="383" t="s">
        <v>80</v>
      </c>
      <c r="C70" s="384"/>
      <c r="D70" s="47" t="s">
        <v>82</v>
      </c>
      <c r="E70" s="47"/>
      <c r="F70" s="381" t="s">
        <v>83</v>
      </c>
      <c r="G70" s="381"/>
      <c r="H70" s="47" t="s">
        <v>96</v>
      </c>
      <c r="I70" s="47"/>
      <c r="J70" s="380" t="s">
        <v>97</v>
      </c>
      <c r="K70" s="380"/>
      <c r="L70" s="378" t="s">
        <v>98</v>
      </c>
      <c r="M70" s="379"/>
      <c r="N70" s="29" t="s">
        <v>99</v>
      </c>
      <c r="O70" s="27"/>
      <c r="P70" s="47" t="s">
        <v>100</v>
      </c>
      <c r="Q70" s="47"/>
      <c r="R70" s="380" t="s">
        <v>101</v>
      </c>
      <c r="S70" s="380"/>
      <c r="T70" s="47" t="s">
        <v>102</v>
      </c>
      <c r="U70" s="47"/>
    </row>
    <row r="71" spans="1:21" ht="12.75">
      <c r="A71" s="392"/>
      <c r="B71" s="51" t="s">
        <v>25</v>
      </c>
      <c r="C71" s="51" t="s">
        <v>24</v>
      </c>
      <c r="D71" s="48" t="s">
        <v>25</v>
      </c>
      <c r="E71" s="48" t="s">
        <v>24</v>
      </c>
      <c r="F71" s="23" t="s">
        <v>25</v>
      </c>
      <c r="G71" s="23" t="s">
        <v>24</v>
      </c>
      <c r="H71" s="48" t="s">
        <v>25</v>
      </c>
      <c r="I71" s="48" t="s">
        <v>24</v>
      </c>
      <c r="J71" s="23" t="s">
        <v>25</v>
      </c>
      <c r="K71" s="23" t="s">
        <v>24</v>
      </c>
      <c r="L71" s="48" t="s">
        <v>25</v>
      </c>
      <c r="M71" s="48" t="s">
        <v>24</v>
      </c>
      <c r="N71" s="23" t="s">
        <v>25</v>
      </c>
      <c r="O71" s="23" t="s">
        <v>24</v>
      </c>
      <c r="P71" s="48" t="s">
        <v>25</v>
      </c>
      <c r="Q71" s="48" t="s">
        <v>24</v>
      </c>
      <c r="R71" s="23" t="s">
        <v>25</v>
      </c>
      <c r="S71" s="23" t="s">
        <v>24</v>
      </c>
      <c r="T71" s="48" t="s">
        <v>25</v>
      </c>
      <c r="U71" s="48" t="s">
        <v>24</v>
      </c>
    </row>
    <row r="72" spans="1:21" ht="12.75">
      <c r="A72" s="386" t="s">
        <v>66</v>
      </c>
      <c r="B72" s="386"/>
      <c r="C72" s="386"/>
      <c r="D72" s="30"/>
      <c r="E72" s="30"/>
      <c r="F72" s="30"/>
      <c r="G72" s="30"/>
      <c r="H72" s="30"/>
      <c r="I72" s="30"/>
      <c r="J72" s="30"/>
      <c r="K72" s="30"/>
      <c r="L72" s="30"/>
      <c r="M72" s="30"/>
      <c r="N72" s="30"/>
      <c r="O72" s="30"/>
      <c r="P72" s="30"/>
      <c r="Q72" s="30"/>
      <c r="R72" s="30"/>
      <c r="S72" s="30"/>
      <c r="T72" s="30"/>
      <c r="U72" s="30"/>
    </row>
    <row r="73" spans="1:21" ht="12.75">
      <c r="A73" s="23" t="s">
        <v>67</v>
      </c>
      <c r="B73" s="52">
        <f>B37*0.25</f>
        <v>158.59478314199742</v>
      </c>
      <c r="C73" s="52">
        <f>C37*0.25</f>
        <v>91.99455698871151</v>
      </c>
      <c r="D73" s="100">
        <f aca="true" t="shared" si="32" ref="D73:U73">D37*0.25</f>
        <v>133.20045230657186</v>
      </c>
      <c r="E73" s="100">
        <f t="shared" si="32"/>
        <v>91.99455698871151</v>
      </c>
      <c r="F73" s="101">
        <f t="shared" si="32"/>
        <v>137.99183548306726</v>
      </c>
      <c r="G73" s="101">
        <f t="shared" si="32"/>
        <v>56.05918316499607</v>
      </c>
      <c r="H73" s="100">
        <f t="shared" si="32"/>
        <v>366.5408130018974</v>
      </c>
      <c r="I73" s="100">
        <f t="shared" si="32"/>
        <v>140.8666653889645</v>
      </c>
      <c r="J73" s="101">
        <f t="shared" si="32"/>
        <v>97.74421680050597</v>
      </c>
      <c r="K73" s="101">
        <f t="shared" si="32"/>
        <v>56.05918316499607</v>
      </c>
      <c r="L73" s="100">
        <f t="shared" si="32"/>
        <v>191.1761887421661</v>
      </c>
      <c r="M73" s="100">
        <f t="shared" si="32"/>
        <v>106.36870651819767</v>
      </c>
      <c r="N73" s="101">
        <f t="shared" si="32"/>
        <v>158.59478314199742</v>
      </c>
      <c r="O73" s="101">
        <f t="shared" si="32"/>
        <v>91.99455698871151</v>
      </c>
      <c r="P73" s="100">
        <f t="shared" si="32"/>
        <v>123.61768595358109</v>
      </c>
      <c r="Q73" s="100">
        <f t="shared" si="32"/>
        <v>68.51677942388409</v>
      </c>
      <c r="R73" s="101">
        <f t="shared" si="32"/>
        <v>156.67822987139928</v>
      </c>
      <c r="S73" s="101">
        <f t="shared" si="32"/>
        <v>80.49523736512256</v>
      </c>
      <c r="T73" s="100">
        <f t="shared" si="32"/>
        <v>109.24353642409491</v>
      </c>
      <c r="U73" s="100">
        <f t="shared" si="32"/>
        <v>80.49523736512256</v>
      </c>
    </row>
    <row r="74" spans="1:21" ht="12.75">
      <c r="A74" s="23" t="s">
        <v>68</v>
      </c>
      <c r="B74" s="52">
        <f aca="true" t="shared" si="33" ref="B74:C77">B38*0.25</f>
        <v>307.6067999310041</v>
      </c>
      <c r="C74" s="52">
        <f t="shared" si="33"/>
        <v>220.40362611878797</v>
      </c>
      <c r="D74" s="100">
        <f aca="true" t="shared" si="34" ref="D74:U74">D38*0.25</f>
        <v>133.20045230657186</v>
      </c>
      <c r="E74" s="100">
        <f t="shared" si="34"/>
        <v>106.36870651819767</v>
      </c>
      <c r="F74" s="101">
        <f t="shared" si="34"/>
        <v>209.8625831304981</v>
      </c>
      <c r="G74" s="101">
        <f t="shared" si="34"/>
        <v>123.61768595358109</v>
      </c>
      <c r="H74" s="100">
        <f t="shared" si="34"/>
        <v>460.45192326120707</v>
      </c>
      <c r="I74" s="100">
        <f t="shared" si="34"/>
        <v>431.2244858845852</v>
      </c>
      <c r="J74" s="101">
        <f t="shared" si="34"/>
        <v>248.19364854246123</v>
      </c>
      <c r="K74" s="101">
        <f t="shared" si="34"/>
        <v>182.07256070682485</v>
      </c>
      <c r="L74" s="100">
        <f t="shared" si="34"/>
        <v>377.5609943078368</v>
      </c>
      <c r="M74" s="100">
        <f t="shared" si="34"/>
        <v>258.7346915307511</v>
      </c>
      <c r="N74" s="101">
        <f t="shared" si="34"/>
        <v>307.6067999310041</v>
      </c>
      <c r="O74" s="101">
        <f t="shared" si="34"/>
        <v>220.40362611878797</v>
      </c>
      <c r="P74" s="100">
        <f t="shared" si="34"/>
        <v>178.7185924832781</v>
      </c>
      <c r="Q74" s="100">
        <f t="shared" si="34"/>
        <v>160.99047473024513</v>
      </c>
      <c r="R74" s="101">
        <f t="shared" si="34"/>
        <v>379.9566858960845</v>
      </c>
      <c r="S74" s="101">
        <f t="shared" si="34"/>
        <v>323.4183644134389</v>
      </c>
      <c r="T74" s="100">
        <f t="shared" si="34"/>
        <v>234.29863733062462</v>
      </c>
      <c r="U74" s="100">
        <f t="shared" si="34"/>
        <v>168.65668781263776</v>
      </c>
    </row>
    <row r="75" spans="1:21" ht="12.75">
      <c r="A75" s="23" t="s">
        <v>69</v>
      </c>
      <c r="B75" s="52">
        <f t="shared" si="33"/>
        <v>70.91247101213179</v>
      </c>
      <c r="C75" s="52">
        <f t="shared" si="33"/>
        <v>43.601586906108054</v>
      </c>
      <c r="D75" s="100">
        <f aca="true" t="shared" si="35" ref="D75:U75">D39*0.25</f>
        <v>95.82766352990781</v>
      </c>
      <c r="E75" s="100">
        <f t="shared" si="35"/>
        <v>68.51677942388409</v>
      </c>
      <c r="F75" s="101">
        <f t="shared" si="35"/>
        <v>79.53696072982349</v>
      </c>
      <c r="G75" s="101">
        <f t="shared" si="35"/>
        <v>43.601586906108054</v>
      </c>
      <c r="H75" s="100">
        <f t="shared" si="35"/>
        <v>63.24625792973916</v>
      </c>
      <c r="I75" s="100">
        <f t="shared" si="35"/>
        <v>43.601586906108054</v>
      </c>
      <c r="J75" s="101">
        <f t="shared" si="35"/>
        <v>64.20453456503823</v>
      </c>
      <c r="K75" s="101">
        <f t="shared" si="35"/>
        <v>43.601586906108054</v>
      </c>
      <c r="L75" s="100">
        <f t="shared" si="35"/>
        <v>55.580044847346535</v>
      </c>
      <c r="M75" s="100">
        <f t="shared" si="35"/>
        <v>56.05918316499607</v>
      </c>
      <c r="N75" s="101">
        <f t="shared" si="35"/>
        <v>70.91247101213179</v>
      </c>
      <c r="O75" s="101">
        <f t="shared" si="35"/>
        <v>43.601586906108054</v>
      </c>
      <c r="P75" s="100">
        <f t="shared" si="35"/>
        <v>79.05782241217395</v>
      </c>
      <c r="Q75" s="100">
        <f t="shared" si="35"/>
        <v>56.05918316499607</v>
      </c>
      <c r="R75" s="101">
        <f t="shared" si="35"/>
        <v>73.30816260037948</v>
      </c>
      <c r="S75" s="101">
        <f t="shared" si="35"/>
        <v>43.601586906108054</v>
      </c>
      <c r="T75" s="100">
        <f t="shared" si="35"/>
        <v>76.18299250627672</v>
      </c>
      <c r="U75" s="100">
        <f t="shared" si="35"/>
        <v>43.601586906108054</v>
      </c>
    </row>
    <row r="76" spans="1:21" ht="12.75">
      <c r="A76" s="23" t="s">
        <v>70</v>
      </c>
      <c r="B76" s="52">
        <f t="shared" si="33"/>
        <v>88.64058876516472</v>
      </c>
      <c r="C76" s="52">
        <f t="shared" si="33"/>
        <v>68.51677942388409</v>
      </c>
      <c r="D76" s="100" t="e">
        <f aca="true" t="shared" si="36" ref="D76:U76">D40*0.25</f>
        <v>#VALUE!</v>
      </c>
      <c r="E76" s="100" t="e">
        <f t="shared" si="36"/>
        <v>#VALUE!</v>
      </c>
      <c r="F76" s="101">
        <f t="shared" si="36"/>
        <v>100.61904670640321</v>
      </c>
      <c r="G76" s="101">
        <f t="shared" si="36"/>
        <v>68.51677942388409</v>
      </c>
      <c r="H76" s="100">
        <f t="shared" si="36"/>
        <v>107.8061214711463</v>
      </c>
      <c r="I76" s="100">
        <f t="shared" si="36"/>
        <v>43.601586906108054</v>
      </c>
      <c r="J76" s="101">
        <f t="shared" si="36"/>
        <v>95.34852521225828</v>
      </c>
      <c r="K76" s="101">
        <f t="shared" si="36"/>
        <v>80.49523736512256</v>
      </c>
      <c r="L76" s="100">
        <f t="shared" si="36"/>
        <v>85.76575885926749</v>
      </c>
      <c r="M76" s="100">
        <f t="shared" si="36"/>
        <v>43.601586906108054</v>
      </c>
      <c r="N76" s="101">
        <f t="shared" si="36"/>
        <v>88.64058876516472</v>
      </c>
      <c r="O76" s="101">
        <f t="shared" si="36"/>
        <v>68.51677942388409</v>
      </c>
      <c r="P76" s="100">
        <f t="shared" si="36"/>
        <v>111.16008969469307</v>
      </c>
      <c r="Q76" s="100">
        <f t="shared" si="36"/>
        <v>80.49523736512256</v>
      </c>
      <c r="R76" s="101">
        <f t="shared" si="36"/>
        <v>80.49523736512256</v>
      </c>
      <c r="S76" s="101">
        <f t="shared" si="36"/>
        <v>43.601586906108054</v>
      </c>
      <c r="T76" s="100">
        <f t="shared" si="36"/>
        <v>68.03764110623455</v>
      </c>
      <c r="U76" s="100">
        <f t="shared" si="36"/>
        <v>43.601586906108054</v>
      </c>
    </row>
    <row r="77" spans="1:21" ht="12.75">
      <c r="A77" s="23" t="s">
        <v>71</v>
      </c>
      <c r="B77" s="52">
        <f t="shared" si="33"/>
        <v>151.88684669490388</v>
      </c>
      <c r="C77" s="52">
        <f t="shared" si="33"/>
        <v>106.36870651819767</v>
      </c>
      <c r="D77" s="100">
        <f aca="true" t="shared" si="37" ref="D77:U77">D41*0.25</f>
        <v>155.7199532361002</v>
      </c>
      <c r="E77" s="100">
        <f t="shared" si="37"/>
        <v>80.49523736512256</v>
      </c>
      <c r="F77" s="101">
        <f t="shared" si="37"/>
        <v>149.97029342430574</v>
      </c>
      <c r="G77" s="101">
        <f t="shared" si="37"/>
        <v>106.36870651819767</v>
      </c>
      <c r="H77" s="100">
        <f t="shared" si="37"/>
        <v>194.53015696571288</v>
      </c>
      <c r="I77" s="100">
        <f t="shared" si="37"/>
        <v>160.99047473024513</v>
      </c>
      <c r="J77" s="101">
        <f t="shared" si="37"/>
        <v>129.36734576537555</v>
      </c>
      <c r="K77" s="101">
        <f t="shared" si="37"/>
        <v>91.99455698871151</v>
      </c>
      <c r="L77" s="100">
        <f t="shared" si="37"/>
        <v>216.09138125994212</v>
      </c>
      <c r="M77" s="100">
        <f t="shared" si="37"/>
        <v>160.99047473024513</v>
      </c>
      <c r="N77" s="101">
        <f t="shared" si="37"/>
        <v>151.88684669490388</v>
      </c>
      <c r="O77" s="101">
        <f t="shared" si="37"/>
        <v>106.36870651819767</v>
      </c>
      <c r="P77" s="100">
        <f t="shared" si="37"/>
        <v>101.09818502405274</v>
      </c>
      <c r="Q77" s="100">
        <f t="shared" si="37"/>
        <v>80.49523736512256</v>
      </c>
      <c r="R77" s="101">
        <f t="shared" si="37"/>
        <v>203.15464668340456</v>
      </c>
      <c r="S77" s="101">
        <f t="shared" si="37"/>
        <v>182.07256070682485</v>
      </c>
      <c r="T77" s="100">
        <f t="shared" si="37"/>
        <v>115.95147287118846</v>
      </c>
      <c r="U77" s="100">
        <f t="shared" si="37"/>
        <v>91.99455698871151</v>
      </c>
    </row>
    <row r="78" spans="1:21" ht="12.75" customHeight="1">
      <c r="A78" s="386" t="s">
        <v>72</v>
      </c>
      <c r="B78" s="386"/>
      <c r="C78" s="386"/>
      <c r="D78" s="30"/>
      <c r="E78" s="30"/>
      <c r="F78" s="31"/>
      <c r="G78" s="31"/>
      <c r="H78" s="30"/>
      <c r="I78" s="30"/>
      <c r="J78" s="31"/>
      <c r="K78" s="31"/>
      <c r="L78" s="30"/>
      <c r="M78" s="30"/>
      <c r="N78" s="31"/>
      <c r="O78" s="31"/>
      <c r="P78" s="30"/>
      <c r="Q78" s="30"/>
      <c r="R78" s="31"/>
      <c r="S78" s="31"/>
      <c r="T78" s="30"/>
      <c r="U78" s="30"/>
    </row>
    <row r="79" spans="1:21" ht="12.75">
      <c r="A79" s="23" t="s">
        <v>73</v>
      </c>
      <c r="B79" s="52">
        <f aca="true" t="shared" si="38" ref="B79:C86">B43*0.25</f>
        <v>108.76439810644537</v>
      </c>
      <c r="C79" s="52">
        <f t="shared" si="38"/>
        <v>80.49523736512256</v>
      </c>
      <c r="D79" s="49">
        <f aca="true" t="shared" si="39" ref="D79:U79">D43*0.25</f>
        <v>71.39160932978132</v>
      </c>
      <c r="E79" s="49">
        <f t="shared" si="39"/>
        <v>56.05918316499607</v>
      </c>
      <c r="F79" s="24">
        <f t="shared" si="39"/>
        <v>103.97301492994998</v>
      </c>
      <c r="G79" s="24">
        <f t="shared" si="39"/>
        <v>68.51677942388409</v>
      </c>
      <c r="H79" s="49">
        <f t="shared" si="39"/>
        <v>138.4709738007168</v>
      </c>
      <c r="I79" s="49">
        <f t="shared" si="39"/>
        <v>106.36870651819767</v>
      </c>
      <c r="J79" s="24">
        <f t="shared" si="39"/>
        <v>87.20317381221611</v>
      </c>
      <c r="K79" s="24">
        <f t="shared" si="39"/>
        <v>68.51677942388409</v>
      </c>
      <c r="L79" s="49">
        <f t="shared" si="39"/>
        <v>149.49115510665618</v>
      </c>
      <c r="M79" s="49">
        <f t="shared" si="39"/>
        <v>123.61768595358109</v>
      </c>
      <c r="N79" s="24">
        <f t="shared" si="39"/>
        <v>107.32698315349676</v>
      </c>
      <c r="O79" s="24">
        <f t="shared" si="39"/>
        <v>106.36870651819767</v>
      </c>
      <c r="P79" s="49">
        <f t="shared" si="39"/>
        <v>71.39160932978132</v>
      </c>
      <c r="Q79" s="49">
        <f t="shared" si="39"/>
        <v>68.51677942388409</v>
      </c>
      <c r="R79" s="24">
        <f t="shared" si="39"/>
        <v>137.03355884776818</v>
      </c>
      <c r="S79" s="24">
        <f t="shared" si="39"/>
        <v>80.49523736512256</v>
      </c>
      <c r="T79" s="49">
        <f t="shared" si="39"/>
        <v>86.24489717691704</v>
      </c>
      <c r="U79" s="49">
        <f t="shared" si="39"/>
        <v>81.45351400042165</v>
      </c>
    </row>
    <row r="80" spans="1:21" ht="12.75">
      <c r="A80" s="23" t="s">
        <v>74</v>
      </c>
      <c r="B80" s="52">
        <f t="shared" si="38"/>
        <v>59.41315138854284</v>
      </c>
      <c r="C80" s="52">
        <f t="shared" si="38"/>
        <v>43.601586906108054</v>
      </c>
      <c r="D80" s="49">
        <f aca="true" t="shared" si="40" ref="D80:U80">D44*0.25</f>
        <v>49.83038503555206</v>
      </c>
      <c r="E80" s="49">
        <f t="shared" si="40"/>
        <v>43.601586906108054</v>
      </c>
      <c r="F80" s="24">
        <f t="shared" si="40"/>
        <v>56.538321482645614</v>
      </c>
      <c r="G80" s="24">
        <f t="shared" si="40"/>
        <v>43.601586906108054</v>
      </c>
      <c r="H80" s="49">
        <f t="shared" si="40"/>
        <v>56.538321482645614</v>
      </c>
      <c r="I80" s="49">
        <f t="shared" si="40"/>
        <v>43.601586906108054</v>
      </c>
      <c r="J80" s="24">
        <f t="shared" si="40"/>
        <v>53.184353259098835</v>
      </c>
      <c r="K80" s="24">
        <f t="shared" si="40"/>
        <v>43.601586906108054</v>
      </c>
      <c r="L80" s="49">
        <f t="shared" si="40"/>
        <v>100.61904670640321</v>
      </c>
      <c r="M80" s="49">
        <f t="shared" si="40"/>
        <v>56.05918316499607</v>
      </c>
      <c r="N80" s="24">
        <f t="shared" si="40"/>
        <v>65.64194951798686</v>
      </c>
      <c r="O80" s="24">
        <f t="shared" si="40"/>
        <v>43.601586906108054</v>
      </c>
      <c r="P80" s="49">
        <f t="shared" si="40"/>
        <v>61.808842976790544</v>
      </c>
      <c r="Q80" s="49">
        <f t="shared" si="40"/>
        <v>43.601586906108054</v>
      </c>
      <c r="R80" s="24">
        <f t="shared" si="40"/>
        <v>46.955555129654826</v>
      </c>
      <c r="S80" s="24">
        <f t="shared" si="40"/>
        <v>43.601586906108054</v>
      </c>
      <c r="T80" s="49">
        <f t="shared" si="40"/>
        <v>50.309523353201605</v>
      </c>
      <c r="U80" s="49">
        <f t="shared" si="40"/>
        <v>43.601586906108054</v>
      </c>
    </row>
    <row r="81" spans="1:21" ht="12.75">
      <c r="A81" s="23" t="s">
        <v>75</v>
      </c>
      <c r="B81" s="52">
        <f t="shared" si="38"/>
        <v>264.48435134254555</v>
      </c>
      <c r="C81" s="52">
        <f t="shared" si="38"/>
        <v>220.40362611878797</v>
      </c>
      <c r="D81" s="49">
        <f aca="true" t="shared" si="41" ref="D81:U81">D45*0.25</f>
        <v>209.38344481284858</v>
      </c>
      <c r="E81" s="49">
        <f t="shared" si="41"/>
        <v>160.99047473024513</v>
      </c>
      <c r="F81" s="24">
        <f t="shared" si="41"/>
        <v>223.2784560246852</v>
      </c>
      <c r="G81" s="24">
        <f t="shared" si="41"/>
        <v>182.07256070682485</v>
      </c>
      <c r="H81" s="49">
        <f t="shared" si="41"/>
        <v>379.47754757843495</v>
      </c>
      <c r="I81" s="49">
        <f t="shared" si="41"/>
        <v>299.46144853096195</v>
      </c>
      <c r="J81" s="24">
        <f t="shared" si="41"/>
        <v>221.84104107173658</v>
      </c>
      <c r="K81" s="24">
        <f t="shared" si="41"/>
        <v>220.40362611878797</v>
      </c>
      <c r="L81" s="49">
        <f t="shared" si="41"/>
        <v>361.27029150775246</v>
      </c>
      <c r="M81" s="49">
        <f t="shared" si="41"/>
        <v>299.46144853096195</v>
      </c>
      <c r="N81" s="24">
        <f t="shared" si="41"/>
        <v>206.98775322460088</v>
      </c>
      <c r="O81" s="24">
        <f t="shared" si="41"/>
        <v>182.07256070682485</v>
      </c>
      <c r="P81" s="49">
        <f t="shared" si="41"/>
        <v>177.28117753032944</v>
      </c>
      <c r="Q81" s="49">
        <f t="shared" si="41"/>
        <v>140.8666653889645</v>
      </c>
      <c r="R81" s="24">
        <f t="shared" si="41"/>
        <v>299.46144853096195</v>
      </c>
      <c r="S81" s="24">
        <f t="shared" si="41"/>
        <v>220.40362611878797</v>
      </c>
      <c r="T81" s="49">
        <f t="shared" si="41"/>
        <v>215.13310462464304</v>
      </c>
      <c r="U81" s="49">
        <f t="shared" si="41"/>
        <v>182.07256070682485</v>
      </c>
    </row>
    <row r="82" spans="1:21" ht="12.75">
      <c r="A82" s="23" t="s">
        <v>76</v>
      </c>
      <c r="B82" s="52">
        <f t="shared" si="38"/>
        <v>231.42380742472739</v>
      </c>
      <c r="C82" s="52">
        <f t="shared" si="38"/>
        <v>140.8666653889645</v>
      </c>
      <c r="D82" s="49">
        <f aca="true" t="shared" si="42" ref="D82:U82">D46*0.25</f>
        <v>161.46961304789465</v>
      </c>
      <c r="E82" s="49">
        <f t="shared" si="42"/>
        <v>106.36870651819767</v>
      </c>
      <c r="F82" s="24">
        <f t="shared" si="42"/>
        <v>140.38752707131493</v>
      </c>
      <c r="G82" s="24">
        <f t="shared" si="42"/>
        <v>123.61768595358109</v>
      </c>
      <c r="H82" s="49">
        <f t="shared" si="42"/>
        <v>314.3147363780976</v>
      </c>
      <c r="I82" s="49">
        <f t="shared" si="42"/>
        <v>106.36870651819767</v>
      </c>
      <c r="J82" s="24">
        <f t="shared" si="42"/>
        <v>183.98911397742302</v>
      </c>
      <c r="K82" s="24">
        <f t="shared" si="42"/>
        <v>123.61768595358109</v>
      </c>
      <c r="L82" s="49">
        <f t="shared" si="42"/>
        <v>469.5555512965483</v>
      </c>
      <c r="M82" s="49">
        <f t="shared" si="42"/>
        <v>323.4183644134389</v>
      </c>
      <c r="N82" s="24">
        <f t="shared" si="42"/>
        <v>198.36326350690916</v>
      </c>
      <c r="O82" s="24">
        <f t="shared" si="42"/>
        <v>160.99047473024513</v>
      </c>
      <c r="P82" s="49">
        <f t="shared" si="42"/>
        <v>112.11836632999214</v>
      </c>
      <c r="Q82" s="49">
        <f t="shared" si="42"/>
        <v>106.36870651819767</v>
      </c>
      <c r="R82" s="24">
        <f t="shared" si="42"/>
        <v>228.0698392011806</v>
      </c>
      <c r="S82" s="24">
        <f t="shared" si="42"/>
        <v>182.07256070682485</v>
      </c>
      <c r="T82" s="49">
        <f t="shared" si="42"/>
        <v>143.74149529486172</v>
      </c>
      <c r="U82" s="49">
        <f t="shared" si="42"/>
        <v>106.36870651819767</v>
      </c>
    </row>
    <row r="83" spans="1:21" ht="12.75">
      <c r="A83" s="23" t="s">
        <v>77</v>
      </c>
      <c r="B83" s="52">
        <f t="shared" si="38"/>
        <v>167.69841117733867</v>
      </c>
      <c r="C83" s="52">
        <f t="shared" si="38"/>
        <v>123.61768595358109</v>
      </c>
      <c r="D83" s="49">
        <f aca="true" t="shared" si="43" ref="D83:U83">D47*0.25</f>
        <v>138.4709738007168</v>
      </c>
      <c r="E83" s="49">
        <f t="shared" si="43"/>
        <v>106.36870651819767</v>
      </c>
      <c r="F83" s="24">
        <f t="shared" si="43"/>
        <v>150.9285700596048</v>
      </c>
      <c r="G83" s="24">
        <f t="shared" si="43"/>
        <v>106.36870651819767</v>
      </c>
      <c r="H83" s="49">
        <f t="shared" si="43"/>
        <v>146.61632520075895</v>
      </c>
      <c r="I83" s="49">
        <f t="shared" si="43"/>
        <v>140.8666653889645</v>
      </c>
      <c r="J83" s="24">
        <f t="shared" si="43"/>
        <v>152.36598501255344</v>
      </c>
      <c r="K83" s="24">
        <f t="shared" si="43"/>
        <v>123.61768595358109</v>
      </c>
      <c r="L83" s="49">
        <f t="shared" si="43"/>
        <v>229.98639247177874</v>
      </c>
      <c r="M83" s="49">
        <f t="shared" si="43"/>
        <v>160.99047473024513</v>
      </c>
      <c r="N83" s="24">
        <f t="shared" si="43"/>
        <v>203.15464668340456</v>
      </c>
      <c r="O83" s="24">
        <f t="shared" si="43"/>
        <v>123.61768595358109</v>
      </c>
      <c r="P83" s="49">
        <f t="shared" si="43"/>
        <v>141.34580370661402</v>
      </c>
      <c r="Q83" s="49">
        <f t="shared" si="43"/>
        <v>123.61768595358109</v>
      </c>
      <c r="R83" s="24">
        <f t="shared" si="43"/>
        <v>218.96621116583935</v>
      </c>
      <c r="S83" s="24">
        <f t="shared" si="43"/>
        <v>160.99047473024513</v>
      </c>
      <c r="T83" s="49">
        <f t="shared" si="43"/>
        <v>123.61768595358109</v>
      </c>
      <c r="U83" s="49">
        <f t="shared" si="43"/>
        <v>106.36870651819767</v>
      </c>
    </row>
    <row r="84" spans="1:21" ht="12.75">
      <c r="A84" s="23" t="s">
        <v>78</v>
      </c>
      <c r="B84" s="52">
        <f t="shared" si="38"/>
        <v>105.88956820054814</v>
      </c>
      <c r="C84" s="52">
        <f t="shared" si="38"/>
        <v>80.49523736512256</v>
      </c>
      <c r="D84" s="49">
        <f aca="true" t="shared" si="44" ref="D84:U84">D48*0.25</f>
        <v>67.558502788585</v>
      </c>
      <c r="E84" s="49">
        <f t="shared" si="44"/>
        <v>80.49523736512256</v>
      </c>
      <c r="F84" s="24">
        <f t="shared" si="44"/>
        <v>91.51541867106197</v>
      </c>
      <c r="G84" s="24">
        <f t="shared" si="44"/>
        <v>80.49523736512256</v>
      </c>
      <c r="H84" s="49">
        <f t="shared" si="44"/>
        <v>94.86938689460874</v>
      </c>
      <c r="I84" s="49">
        <f t="shared" si="44"/>
        <v>91.99455698871151</v>
      </c>
      <c r="J84" s="24">
        <f t="shared" si="44"/>
        <v>65.16281120033732</v>
      </c>
      <c r="K84" s="24">
        <f t="shared" si="44"/>
        <v>68.51677942388409</v>
      </c>
      <c r="L84" s="49">
        <f t="shared" si="44"/>
        <v>378.9984092607854</v>
      </c>
      <c r="M84" s="49">
        <f t="shared" si="44"/>
        <v>323.4183644134389</v>
      </c>
      <c r="N84" s="24">
        <f t="shared" si="44"/>
        <v>59.892289706192386</v>
      </c>
      <c r="O84" s="24">
        <f t="shared" si="44"/>
        <v>68.51677942388409</v>
      </c>
      <c r="P84" s="49">
        <f t="shared" si="44"/>
        <v>73.30816260037948</v>
      </c>
      <c r="Q84" s="49">
        <f t="shared" si="44"/>
        <v>106.36870651819767</v>
      </c>
      <c r="R84" s="24">
        <f t="shared" si="44"/>
        <v>76.18299250627672</v>
      </c>
      <c r="S84" s="24">
        <f t="shared" si="44"/>
        <v>68.51677942388409</v>
      </c>
      <c r="T84" s="49">
        <f t="shared" si="44"/>
        <v>59.41315138854284</v>
      </c>
      <c r="U84" s="49">
        <f t="shared" si="44"/>
        <v>80.49523736512256</v>
      </c>
    </row>
    <row r="85" spans="1:21" ht="12.75">
      <c r="A85" s="23" t="s">
        <v>79</v>
      </c>
      <c r="B85" s="52">
        <f t="shared" si="38"/>
        <v>54.621768212047456</v>
      </c>
      <c r="C85" s="52">
        <f t="shared" si="38"/>
        <v>31.14399064722004</v>
      </c>
      <c r="D85" s="49">
        <f aca="true" t="shared" si="45" ref="D85:U85">D49*0.25</f>
        <v>39.2893420472622</v>
      </c>
      <c r="E85" s="49">
        <f t="shared" si="45"/>
        <v>31.14399064722004</v>
      </c>
      <c r="F85" s="24">
        <f t="shared" si="45"/>
        <v>67.558502788585</v>
      </c>
      <c r="G85" s="24">
        <f t="shared" si="45"/>
        <v>56.05918316499607</v>
      </c>
      <c r="H85" s="49">
        <f t="shared" si="45"/>
        <v>43.601586906108054</v>
      </c>
      <c r="I85" s="49">
        <f t="shared" si="45"/>
        <v>31.14399064722004</v>
      </c>
      <c r="J85" s="24">
        <f t="shared" si="45"/>
        <v>35.93537382371543</v>
      </c>
      <c r="K85" s="24">
        <f t="shared" si="45"/>
        <v>31.14399064722004</v>
      </c>
      <c r="L85" s="49">
        <f t="shared" si="45"/>
        <v>74.26643923567856</v>
      </c>
      <c r="M85" s="49">
        <f t="shared" si="45"/>
        <v>43.601586906108054</v>
      </c>
      <c r="N85" s="24">
        <f t="shared" si="45"/>
        <v>52.226076623799756</v>
      </c>
      <c r="O85" s="24">
        <f t="shared" si="45"/>
        <v>43.601586906108054</v>
      </c>
      <c r="P85" s="49">
        <f t="shared" si="45"/>
        <v>38.331065411963124</v>
      </c>
      <c r="Q85" s="49">
        <f t="shared" si="45"/>
        <v>31.14399064722004</v>
      </c>
      <c r="R85" s="24">
        <f t="shared" si="45"/>
        <v>65.16281120033732</v>
      </c>
      <c r="S85" s="24">
        <f t="shared" si="45"/>
        <v>31.14399064722004</v>
      </c>
      <c r="T85" s="49">
        <f t="shared" si="45"/>
        <v>43.12244858845852</v>
      </c>
      <c r="U85" s="49">
        <f t="shared" si="45"/>
        <v>31.14399064722004</v>
      </c>
    </row>
    <row r="86" spans="1:21" ht="12.75">
      <c r="A86" s="25" t="s">
        <v>80</v>
      </c>
      <c r="B86" s="26">
        <f t="shared" si="38"/>
        <v>142.78321865956264</v>
      </c>
      <c r="C86" s="26">
        <f t="shared" si="38"/>
        <v>80.49523736512256</v>
      </c>
      <c r="D86" s="26">
        <f aca="true" t="shared" si="46" ref="D86:U86">D50*0.25</f>
        <v>103.0147382946509</v>
      </c>
      <c r="E86" s="26">
        <f t="shared" si="46"/>
        <v>80.49523736512256</v>
      </c>
      <c r="F86" s="26">
        <f t="shared" si="46"/>
        <v>125.0551009065297</v>
      </c>
      <c r="G86" s="26">
        <f t="shared" si="46"/>
        <v>80.49523736512256</v>
      </c>
      <c r="H86" s="26">
        <f t="shared" si="46"/>
        <v>175.3646242597313</v>
      </c>
      <c r="I86" s="26">
        <f t="shared" si="46"/>
        <v>91.99455698871151</v>
      </c>
      <c r="J86" s="26">
        <f t="shared" si="46"/>
        <v>116.90974950648753</v>
      </c>
      <c r="K86" s="26">
        <f t="shared" si="46"/>
        <v>68.51677942388409</v>
      </c>
      <c r="L86" s="26">
        <f t="shared" si="46"/>
        <v>238.13174387182093</v>
      </c>
      <c r="M86" s="26">
        <f t="shared" si="46"/>
        <v>160.99047473024513</v>
      </c>
      <c r="N86" s="26">
        <f t="shared" si="46"/>
        <v>126.97165417712786</v>
      </c>
      <c r="O86" s="26">
        <f t="shared" si="46"/>
        <v>80.49523736512256</v>
      </c>
      <c r="P86" s="26">
        <f t="shared" si="46"/>
        <v>95.34852521225828</v>
      </c>
      <c r="Q86" s="26">
        <f t="shared" si="46"/>
        <v>68.51677942388409</v>
      </c>
      <c r="R86" s="26">
        <f t="shared" si="46"/>
        <v>167.69841117733867</v>
      </c>
      <c r="S86" s="26">
        <f t="shared" si="46"/>
        <v>91.99455698871151</v>
      </c>
      <c r="T86" s="26">
        <f t="shared" si="46"/>
        <v>100.61904670640321</v>
      </c>
      <c r="U86" s="26">
        <f t="shared" si="46"/>
        <v>68.51677942388409</v>
      </c>
    </row>
  </sheetData>
  <sheetProtection/>
  <mergeCells count="42">
    <mergeCell ref="A70:A71"/>
    <mergeCell ref="B52:C52"/>
    <mergeCell ref="A36:C36"/>
    <mergeCell ref="A42:C42"/>
    <mergeCell ref="B34:C34"/>
    <mergeCell ref="F34:G34"/>
    <mergeCell ref="J34:K34"/>
    <mergeCell ref="R34:S34"/>
    <mergeCell ref="A3:C3"/>
    <mergeCell ref="A78:C78"/>
    <mergeCell ref="A54:C54"/>
    <mergeCell ref="A60:C60"/>
    <mergeCell ref="B70:C70"/>
    <mergeCell ref="A72:C72"/>
    <mergeCell ref="B22:C22"/>
    <mergeCell ref="D22:E22"/>
    <mergeCell ref="J4:K4"/>
    <mergeCell ref="R4:S4"/>
    <mergeCell ref="F22:G22"/>
    <mergeCell ref="L22:M22"/>
    <mergeCell ref="P22:Q22"/>
    <mergeCell ref="R22:S22"/>
    <mergeCell ref="F70:G70"/>
    <mergeCell ref="J70:K70"/>
    <mergeCell ref="R70:S70"/>
    <mergeCell ref="L70:M70"/>
    <mergeCell ref="B4:C4"/>
    <mergeCell ref="H22:I22"/>
    <mergeCell ref="J22:K22"/>
    <mergeCell ref="A6:C6"/>
    <mergeCell ref="A12:C12"/>
    <mergeCell ref="F4:G4"/>
    <mergeCell ref="A2:U2"/>
    <mergeCell ref="A52:A53"/>
    <mergeCell ref="A34:A35"/>
    <mergeCell ref="A4:A5"/>
    <mergeCell ref="L52:M52"/>
    <mergeCell ref="L34:M34"/>
    <mergeCell ref="R52:S52"/>
    <mergeCell ref="F52:G52"/>
    <mergeCell ref="J52:K52"/>
    <mergeCell ref="T22:U22"/>
  </mergeCells>
  <printOptions/>
  <pageMargins left="0.75" right="0.75" top="1" bottom="1" header="0.5" footer="0.5"/>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G3" sqref="G3"/>
    </sheetView>
  </sheetViews>
  <sheetFormatPr defaultColWidth="9.140625" defaultRowHeight="12.75"/>
  <cols>
    <col min="1" max="1" width="16.57421875" style="0" customWidth="1"/>
    <col min="2" max="2" width="12.00390625" style="0" customWidth="1"/>
    <col min="4" max="4" width="10.57421875" style="0" customWidth="1"/>
    <col min="5" max="5" width="11.421875" style="0" customWidth="1"/>
    <col min="6" max="6" width="11.28125" style="0" customWidth="1"/>
    <col min="7" max="7" width="11.57421875" style="0" customWidth="1"/>
    <col min="8" max="8" width="11.00390625" style="0" customWidth="1"/>
    <col min="9" max="9" width="11.28125" style="0" customWidth="1"/>
    <col min="10" max="10" width="11.8515625" style="0" customWidth="1"/>
  </cols>
  <sheetData>
    <row r="1" ht="20.25">
      <c r="A1" s="38" t="s">
        <v>125</v>
      </c>
    </row>
    <row r="2" ht="20.25">
      <c r="A2" s="38"/>
    </row>
    <row r="3" ht="15">
      <c r="A3" s="19" t="s">
        <v>57</v>
      </c>
    </row>
    <row r="4" ht="12.75">
      <c r="A4" t="s">
        <v>307</v>
      </c>
    </row>
    <row r="5" ht="15">
      <c r="A5" s="19" t="s">
        <v>58</v>
      </c>
    </row>
    <row r="7" ht="12.75">
      <c r="A7" s="20" t="s">
        <v>59</v>
      </c>
    </row>
    <row r="9" spans="1:10" ht="22.5">
      <c r="A9" s="15" t="s">
        <v>38</v>
      </c>
      <c r="B9" s="16" t="s">
        <v>36</v>
      </c>
      <c r="C9" s="16" t="s">
        <v>37</v>
      </c>
      <c r="D9" s="16" t="s">
        <v>44</v>
      </c>
      <c r="E9" s="16" t="s">
        <v>45</v>
      </c>
      <c r="F9" s="16" t="s">
        <v>46</v>
      </c>
      <c r="G9" s="16" t="s">
        <v>47</v>
      </c>
      <c r="H9" s="16" t="s">
        <v>48</v>
      </c>
      <c r="I9" s="16" t="s">
        <v>49</v>
      </c>
      <c r="J9" s="16" t="s">
        <v>50</v>
      </c>
    </row>
    <row r="10" spans="1:10" ht="12.75">
      <c r="A10" s="17" t="s">
        <v>51</v>
      </c>
      <c r="B10" s="18">
        <v>40.14</v>
      </c>
      <c r="C10" s="18">
        <v>76.57</v>
      </c>
      <c r="D10" s="18">
        <v>83.86</v>
      </c>
      <c r="E10" s="18">
        <v>96.95</v>
      </c>
      <c r="F10" s="18">
        <v>109.5</v>
      </c>
      <c r="G10" s="18">
        <v>124.24</v>
      </c>
      <c r="H10" s="18">
        <v>130.58</v>
      </c>
      <c r="I10" s="18">
        <v>130.85</v>
      </c>
      <c r="J10" s="18">
        <v>96.9</v>
      </c>
    </row>
    <row r="11" spans="1:10" ht="12.75">
      <c r="A11" s="17" t="s">
        <v>52</v>
      </c>
      <c r="B11" s="18">
        <v>4.69</v>
      </c>
      <c r="C11" s="18">
        <v>10.65</v>
      </c>
      <c r="D11" s="18">
        <v>9.55</v>
      </c>
      <c r="E11" s="18">
        <v>9</v>
      </c>
      <c r="F11" s="18">
        <v>7.53</v>
      </c>
      <c r="G11" s="18">
        <v>5.56</v>
      </c>
      <c r="H11" s="18">
        <v>4.09</v>
      </c>
      <c r="I11" s="18">
        <v>2.88</v>
      </c>
      <c r="J11" s="18">
        <v>8.74</v>
      </c>
    </row>
    <row r="12" spans="1:10" ht="12.75">
      <c r="A12" s="17" t="s">
        <v>53</v>
      </c>
      <c r="B12" s="18">
        <v>43.93</v>
      </c>
      <c r="C12" s="18">
        <v>85.2</v>
      </c>
      <c r="D12" s="18">
        <v>90.85</v>
      </c>
      <c r="E12" s="18">
        <v>103.77</v>
      </c>
      <c r="F12" s="18">
        <v>114.16</v>
      </c>
      <c r="G12" s="18">
        <v>127.2</v>
      </c>
      <c r="H12" s="18">
        <v>132.31</v>
      </c>
      <c r="I12" s="18">
        <v>131.49</v>
      </c>
      <c r="J12" s="18">
        <v>103.03</v>
      </c>
    </row>
    <row r="13" spans="1:10" ht="12.75">
      <c r="A13" s="17" t="s">
        <v>54</v>
      </c>
      <c r="B13" s="18">
        <v>21</v>
      </c>
      <c r="C13" s="18">
        <v>158</v>
      </c>
      <c r="D13" s="18">
        <v>3622</v>
      </c>
      <c r="E13" s="18">
        <v>3705</v>
      </c>
      <c r="F13" s="18">
        <v>2421</v>
      </c>
      <c r="G13" s="18">
        <v>636</v>
      </c>
      <c r="H13" s="18">
        <v>97</v>
      </c>
      <c r="I13" s="18">
        <v>9</v>
      </c>
      <c r="J13" s="18">
        <v>10669</v>
      </c>
    </row>
    <row r="14" spans="1:10" ht="12.75">
      <c r="A14" s="17" t="s">
        <v>55</v>
      </c>
      <c r="B14" s="18">
        <v>94.59</v>
      </c>
      <c r="C14" s="18">
        <v>77.29</v>
      </c>
      <c r="D14" s="18">
        <v>87.33</v>
      </c>
      <c r="E14" s="18">
        <v>101.76</v>
      </c>
      <c r="F14" s="18">
        <v>116.65</v>
      </c>
      <c r="G14" s="18">
        <v>134.13</v>
      </c>
      <c r="H14" s="18">
        <v>145.21</v>
      </c>
      <c r="I14" s="18">
        <v>156.99</v>
      </c>
      <c r="J14" s="18">
        <v>102.24</v>
      </c>
    </row>
    <row r="15" spans="1:10" ht="12.75">
      <c r="A15" s="17" t="s">
        <v>56</v>
      </c>
      <c r="B15" s="18">
        <v>21</v>
      </c>
      <c r="C15" s="18">
        <v>158</v>
      </c>
      <c r="D15" s="18">
        <v>3622</v>
      </c>
      <c r="E15" s="18">
        <v>3705</v>
      </c>
      <c r="F15" s="18">
        <v>2421</v>
      </c>
      <c r="G15" s="18">
        <v>636</v>
      </c>
      <c r="H15" s="18">
        <v>97</v>
      </c>
      <c r="I15" s="18">
        <v>9</v>
      </c>
      <c r="J15" s="18">
        <v>10669</v>
      </c>
    </row>
    <row r="17" spans="1:10" ht="12.75">
      <c r="A17" s="17" t="s">
        <v>127</v>
      </c>
      <c r="B17" s="2">
        <f>B14+B11</f>
        <v>99.28</v>
      </c>
      <c r="C17" s="2">
        <f aca="true" t="shared" si="0" ref="C17:J17">C14+C11</f>
        <v>87.94000000000001</v>
      </c>
      <c r="D17" s="2">
        <f t="shared" si="0"/>
        <v>96.88</v>
      </c>
      <c r="E17" s="2">
        <f t="shared" si="0"/>
        <v>110.76</v>
      </c>
      <c r="F17" s="2">
        <f t="shared" si="0"/>
        <v>124.18</v>
      </c>
      <c r="G17" s="2">
        <f t="shared" si="0"/>
        <v>139.69</v>
      </c>
      <c r="H17" s="2">
        <f t="shared" si="0"/>
        <v>149.3</v>
      </c>
      <c r="I17" s="2">
        <f t="shared" si="0"/>
        <v>159.87</v>
      </c>
      <c r="J17" s="2">
        <f t="shared" si="0"/>
        <v>110.97999999999999</v>
      </c>
    </row>
    <row r="19" ht="12.75">
      <c r="A19" s="4" t="s">
        <v>60</v>
      </c>
    </row>
    <row r="21" ht="12.75">
      <c r="A21" s="21" t="s">
        <v>61</v>
      </c>
    </row>
    <row r="23" spans="1:13" ht="52.5" customHeight="1">
      <c r="A23" s="395" t="s">
        <v>62</v>
      </c>
      <c r="B23" s="395"/>
      <c r="C23" s="395"/>
      <c r="D23" s="395"/>
      <c r="E23" s="395"/>
      <c r="F23" s="395"/>
      <c r="G23" s="395"/>
      <c r="H23" s="395"/>
      <c r="I23" s="395"/>
      <c r="J23" s="395"/>
      <c r="K23" s="395"/>
      <c r="L23" s="395"/>
      <c r="M23" s="395"/>
    </row>
    <row r="24" spans="1:13" ht="30.75" customHeight="1">
      <c r="A24" s="395" t="s">
        <v>63</v>
      </c>
      <c r="B24" s="395"/>
      <c r="C24" s="395"/>
      <c r="D24" s="395"/>
      <c r="E24" s="395"/>
      <c r="F24" s="395"/>
      <c r="G24" s="395"/>
      <c r="H24" s="395"/>
      <c r="I24" s="395"/>
      <c r="J24" s="395"/>
      <c r="K24" s="395"/>
      <c r="L24" s="395"/>
      <c r="M24" s="395"/>
    </row>
    <row r="25" spans="1:10" ht="14.25">
      <c r="A25" s="397" t="s">
        <v>64</v>
      </c>
      <c r="B25" s="397"/>
      <c r="C25" s="397"/>
      <c r="D25" s="397"/>
      <c r="E25" s="397"/>
      <c r="F25" s="397"/>
      <c r="G25" s="397"/>
      <c r="H25" s="397"/>
      <c r="I25" s="397"/>
      <c r="J25" s="397"/>
    </row>
    <row r="26" spans="1:13" ht="35.25" customHeight="1">
      <c r="A26" s="395" t="s">
        <v>65</v>
      </c>
      <c r="B26" s="395"/>
      <c r="C26" s="395"/>
      <c r="D26" s="395"/>
      <c r="E26" s="395"/>
      <c r="F26" s="395"/>
      <c r="G26" s="395"/>
      <c r="H26" s="395"/>
      <c r="I26" s="395"/>
      <c r="J26" s="395"/>
      <c r="K26" s="395"/>
      <c r="L26" s="395"/>
      <c r="M26" s="395"/>
    </row>
    <row r="28" spans="1:13" ht="45.75" customHeight="1">
      <c r="A28" s="396" t="s">
        <v>41</v>
      </c>
      <c r="B28" s="396"/>
      <c r="C28" s="396"/>
      <c r="D28" s="396"/>
      <c r="E28" s="396"/>
      <c r="F28" s="396"/>
      <c r="G28" s="396"/>
      <c r="H28" s="396"/>
      <c r="I28" s="396"/>
      <c r="J28" s="396"/>
      <c r="K28" s="396"/>
      <c r="L28" s="396"/>
      <c r="M28" s="396"/>
    </row>
    <row r="29" spans="1:13" ht="62.25" customHeight="1">
      <c r="A29" s="396" t="s">
        <v>42</v>
      </c>
      <c r="B29" s="396"/>
      <c r="C29" s="396"/>
      <c r="D29" s="396"/>
      <c r="E29" s="396"/>
      <c r="F29" s="396"/>
      <c r="G29" s="396"/>
      <c r="H29" s="396"/>
      <c r="I29" s="396"/>
      <c r="J29" s="396"/>
      <c r="K29" s="396"/>
      <c r="L29" s="396"/>
      <c r="M29" s="396"/>
    </row>
  </sheetData>
  <sheetProtection/>
  <mergeCells count="6">
    <mergeCell ref="A24:M24"/>
    <mergeCell ref="A23:M23"/>
    <mergeCell ref="A28:M28"/>
    <mergeCell ref="A29:M29"/>
    <mergeCell ref="A25:J25"/>
    <mergeCell ref="A26:M26"/>
  </mergeCells>
  <hyperlinks>
    <hyperlink ref="A19" r:id="rId1" display="http://www.dataspring.org.uk/dataservices/IntRGtables.asp"/>
  </hyperlinks>
  <printOptions/>
  <pageMargins left="0.75" right="0.75" top="1" bottom="1" header="0.5" footer="0.5"/>
  <pageSetup fitToHeight="1" fitToWidth="1" horizontalDpi="600" verticalDpi="600" orientation="landscape" paperSize="9" scale="82" r:id="rId2"/>
  <colBreaks count="1" manualBreakCount="1">
    <brk id="15" max="30" man="1"/>
  </colBreaks>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75" zoomScaleNormal="75" zoomScalePageLayoutView="0" workbookViewId="0" topLeftCell="A1">
      <selection activeCell="A1" sqref="A1"/>
    </sheetView>
  </sheetViews>
  <sheetFormatPr defaultColWidth="9.140625" defaultRowHeight="12.75"/>
  <cols>
    <col min="1" max="1" width="26.8515625" style="0" customWidth="1"/>
    <col min="3" max="3" width="8.140625" style="0" customWidth="1"/>
    <col min="4" max="4" width="18.421875" style="0" customWidth="1"/>
  </cols>
  <sheetData>
    <row r="1" ht="20.25">
      <c r="A1" s="38" t="s">
        <v>305</v>
      </c>
    </row>
    <row r="2" spans="1:10" ht="48" customHeight="1">
      <c r="A2" s="91"/>
      <c r="B2" s="2"/>
      <c r="C2" s="2"/>
      <c r="D2" s="399" t="s">
        <v>184</v>
      </c>
      <c r="E2" s="400"/>
      <c r="F2" s="401"/>
      <c r="G2" s="267" t="s">
        <v>186</v>
      </c>
      <c r="H2" s="2"/>
      <c r="I2" s="2"/>
      <c r="J2" s="2"/>
    </row>
    <row r="3" spans="1:11" ht="102">
      <c r="A3" s="2"/>
      <c r="B3" s="92" t="s">
        <v>187</v>
      </c>
      <c r="C3" s="92" t="s">
        <v>185</v>
      </c>
      <c r="D3" s="92" t="s">
        <v>277</v>
      </c>
      <c r="E3" s="92" t="s">
        <v>306</v>
      </c>
      <c r="F3" s="92" t="s">
        <v>294</v>
      </c>
      <c r="G3" s="92" t="s">
        <v>295</v>
      </c>
      <c r="H3" s="98" t="s">
        <v>298</v>
      </c>
      <c r="I3" s="83" t="s">
        <v>142</v>
      </c>
      <c r="J3" s="83" t="s">
        <v>143</v>
      </c>
      <c r="K3" s="61"/>
    </row>
    <row r="4" spans="1:10" ht="12.75">
      <c r="A4" s="62" t="s">
        <v>289</v>
      </c>
      <c r="B4" s="62">
        <v>0</v>
      </c>
      <c r="C4" s="62">
        <v>1</v>
      </c>
      <c r="D4" s="284">
        <v>56.25</v>
      </c>
      <c r="E4" s="93"/>
      <c r="F4" s="3"/>
      <c r="G4" s="3"/>
      <c r="H4" s="84">
        <v>350</v>
      </c>
      <c r="I4" s="84">
        <f aca="true" t="shared" si="0" ref="I4:I20">D4+E4+F4+G4</f>
        <v>56.25</v>
      </c>
      <c r="J4" s="84">
        <f aca="true" t="shared" si="1" ref="J4:J20">H4-I4</f>
        <v>293.75</v>
      </c>
    </row>
    <row r="5" spans="1:10" ht="12.75">
      <c r="A5" s="2" t="s">
        <v>290</v>
      </c>
      <c r="B5" s="2">
        <v>1</v>
      </c>
      <c r="C5" s="2">
        <v>1</v>
      </c>
      <c r="D5" s="284">
        <v>71</v>
      </c>
      <c r="E5" s="93"/>
      <c r="F5" s="3"/>
      <c r="G5" s="3"/>
      <c r="H5" s="84">
        <v>350</v>
      </c>
      <c r="I5" s="84">
        <f t="shared" si="0"/>
        <v>71</v>
      </c>
      <c r="J5" s="84">
        <f t="shared" si="1"/>
        <v>279</v>
      </c>
    </row>
    <row r="6" spans="1:10" ht="12.75">
      <c r="A6" s="2" t="s">
        <v>144</v>
      </c>
      <c r="B6" s="2">
        <v>1</v>
      </c>
      <c r="C6" s="2">
        <v>2</v>
      </c>
      <c r="D6" s="284">
        <v>111.45</v>
      </c>
      <c r="E6" s="93"/>
      <c r="F6" s="3"/>
      <c r="G6" s="3"/>
      <c r="H6" s="84">
        <v>500</v>
      </c>
      <c r="I6" s="84">
        <f t="shared" si="0"/>
        <v>111.45</v>
      </c>
      <c r="J6" s="84">
        <f t="shared" si="1"/>
        <v>388.55</v>
      </c>
    </row>
    <row r="7" spans="1:10" ht="12.75">
      <c r="A7" s="2" t="s">
        <v>145</v>
      </c>
      <c r="B7" s="2">
        <v>2</v>
      </c>
      <c r="C7" s="2">
        <v>3</v>
      </c>
      <c r="D7" s="284">
        <v>111.45</v>
      </c>
      <c r="E7" s="283">
        <v>62.21</v>
      </c>
      <c r="F7" s="3">
        <v>20.3</v>
      </c>
      <c r="G7" s="3"/>
      <c r="H7" s="84">
        <v>500</v>
      </c>
      <c r="I7" s="84">
        <f t="shared" si="0"/>
        <v>193.96</v>
      </c>
      <c r="J7" s="84">
        <f t="shared" si="1"/>
        <v>306.03999999999996</v>
      </c>
    </row>
    <row r="8" spans="1:12" ht="12.75">
      <c r="A8" s="2" t="s">
        <v>146</v>
      </c>
      <c r="B8" s="2">
        <v>2</v>
      </c>
      <c r="C8" s="2">
        <v>4</v>
      </c>
      <c r="D8" s="284">
        <v>111.45</v>
      </c>
      <c r="E8" s="283">
        <v>113.94</v>
      </c>
      <c r="F8" s="3">
        <v>33.7</v>
      </c>
      <c r="G8" s="3"/>
      <c r="H8" s="84">
        <v>500</v>
      </c>
      <c r="I8" s="84">
        <f t="shared" si="0"/>
        <v>259.09</v>
      </c>
      <c r="J8" s="84">
        <f t="shared" si="1"/>
        <v>240.91000000000003</v>
      </c>
      <c r="L8" s="286"/>
    </row>
    <row r="9" spans="1:12" ht="12.75">
      <c r="A9" s="2" t="s">
        <v>147</v>
      </c>
      <c r="B9" s="2">
        <v>3</v>
      </c>
      <c r="C9" s="2">
        <v>5</v>
      </c>
      <c r="D9" s="284">
        <v>111.45</v>
      </c>
      <c r="E9" s="283">
        <v>165.67</v>
      </c>
      <c r="F9" s="3">
        <v>47.1</v>
      </c>
      <c r="G9" s="3"/>
      <c r="H9" s="84">
        <v>500</v>
      </c>
      <c r="I9" s="84">
        <f t="shared" si="0"/>
        <v>324.22</v>
      </c>
      <c r="J9" s="84">
        <f t="shared" si="1"/>
        <v>175.77999999999997</v>
      </c>
      <c r="L9" s="286"/>
    </row>
    <row r="10" spans="1:12" ht="12.75">
      <c r="A10" s="2" t="s">
        <v>148</v>
      </c>
      <c r="B10" s="2">
        <v>3</v>
      </c>
      <c r="C10" s="2">
        <v>6</v>
      </c>
      <c r="D10" s="284">
        <v>111.45</v>
      </c>
      <c r="E10" s="283">
        <v>217.4</v>
      </c>
      <c r="F10" s="3">
        <v>60.5</v>
      </c>
      <c r="G10" s="3"/>
      <c r="H10" s="84">
        <v>500</v>
      </c>
      <c r="I10" s="84">
        <f t="shared" si="0"/>
        <v>389.35</v>
      </c>
      <c r="J10" s="84">
        <f t="shared" si="1"/>
        <v>110.64999999999998</v>
      </c>
      <c r="L10" s="286"/>
    </row>
    <row r="11" spans="1:12" ht="12.75">
      <c r="A11" s="2" t="s">
        <v>149</v>
      </c>
      <c r="B11" s="2">
        <v>4</v>
      </c>
      <c r="C11" s="2">
        <v>7</v>
      </c>
      <c r="D11" s="284">
        <v>111.45</v>
      </c>
      <c r="E11" s="283">
        <v>269.13</v>
      </c>
      <c r="F11" s="3">
        <v>73.9</v>
      </c>
      <c r="G11" s="3"/>
      <c r="H11" s="84">
        <v>500</v>
      </c>
      <c r="I11" s="84">
        <f t="shared" si="0"/>
        <v>454.48</v>
      </c>
      <c r="J11" s="84">
        <f t="shared" si="1"/>
        <v>45.51999999999998</v>
      </c>
      <c r="L11" s="286"/>
    </row>
    <row r="12" spans="1:12" ht="12.75">
      <c r="A12" s="2" t="s">
        <v>150</v>
      </c>
      <c r="B12" s="2">
        <v>4</v>
      </c>
      <c r="C12" s="2">
        <v>8</v>
      </c>
      <c r="D12" s="284">
        <v>111.45</v>
      </c>
      <c r="E12" s="283">
        <v>320.87</v>
      </c>
      <c r="F12" s="3">
        <v>87.3</v>
      </c>
      <c r="G12" s="3"/>
      <c r="H12" s="84">
        <v>500</v>
      </c>
      <c r="I12" s="84">
        <f t="shared" si="0"/>
        <v>519.62</v>
      </c>
      <c r="J12" s="84">
        <f t="shared" si="1"/>
        <v>-19.620000000000005</v>
      </c>
      <c r="L12" s="286"/>
    </row>
    <row r="13" spans="1:12" ht="12.75">
      <c r="A13" s="2" t="s">
        <v>151</v>
      </c>
      <c r="B13" s="2">
        <v>2</v>
      </c>
      <c r="C13" s="2">
        <v>3</v>
      </c>
      <c r="D13" s="284">
        <v>71</v>
      </c>
      <c r="E13" s="283">
        <v>62.21</v>
      </c>
      <c r="F13" s="3">
        <v>20.3</v>
      </c>
      <c r="G13" s="3"/>
      <c r="H13" s="84">
        <v>500</v>
      </c>
      <c r="I13" s="84">
        <f t="shared" si="0"/>
        <v>153.51000000000002</v>
      </c>
      <c r="J13" s="84">
        <f t="shared" si="1"/>
        <v>346.49</v>
      </c>
      <c r="L13" s="286"/>
    </row>
    <row r="14" spans="1:12" ht="12.75">
      <c r="A14" s="2" t="s">
        <v>152</v>
      </c>
      <c r="B14" s="2">
        <v>2</v>
      </c>
      <c r="C14" s="2">
        <v>3</v>
      </c>
      <c r="D14" s="284">
        <v>71</v>
      </c>
      <c r="E14" s="283">
        <v>113.94</v>
      </c>
      <c r="F14" s="3">
        <v>33.7</v>
      </c>
      <c r="G14" s="3"/>
      <c r="H14" s="84">
        <v>500</v>
      </c>
      <c r="I14" s="84">
        <f t="shared" si="0"/>
        <v>218.64</v>
      </c>
      <c r="J14" s="84">
        <f t="shared" si="1"/>
        <v>281.36</v>
      </c>
      <c r="L14" s="286"/>
    </row>
    <row r="15" spans="1:12" ht="12.75">
      <c r="A15" s="2" t="s">
        <v>153</v>
      </c>
      <c r="B15" s="2">
        <v>3</v>
      </c>
      <c r="C15" s="2">
        <v>4</v>
      </c>
      <c r="D15" s="284">
        <v>71</v>
      </c>
      <c r="E15" s="283">
        <v>165.67</v>
      </c>
      <c r="F15" s="3">
        <v>47.1</v>
      </c>
      <c r="G15" s="3"/>
      <c r="H15" s="84">
        <v>500</v>
      </c>
      <c r="I15" s="84">
        <f t="shared" si="0"/>
        <v>283.77</v>
      </c>
      <c r="J15" s="84">
        <f t="shared" si="1"/>
        <v>216.23000000000002</v>
      </c>
      <c r="L15" s="286"/>
    </row>
    <row r="16" spans="1:12" ht="12.75">
      <c r="A16" s="2" t="s">
        <v>154</v>
      </c>
      <c r="B16" s="2">
        <v>3</v>
      </c>
      <c r="C16" s="2">
        <v>5</v>
      </c>
      <c r="D16" s="284">
        <v>71</v>
      </c>
      <c r="E16" s="283">
        <v>217.4</v>
      </c>
      <c r="F16" s="3">
        <v>60.5</v>
      </c>
      <c r="G16" s="3"/>
      <c r="H16" s="84">
        <v>500</v>
      </c>
      <c r="I16" s="84">
        <f t="shared" si="0"/>
        <v>348.9</v>
      </c>
      <c r="J16" s="84">
        <f t="shared" si="1"/>
        <v>151.10000000000002</v>
      </c>
      <c r="L16" s="286"/>
    </row>
    <row r="17" spans="1:12" ht="12.75">
      <c r="A17" s="2" t="s">
        <v>155</v>
      </c>
      <c r="B17" s="2">
        <v>4</v>
      </c>
      <c r="C17" s="2">
        <v>6</v>
      </c>
      <c r="D17" s="284">
        <v>71</v>
      </c>
      <c r="E17" s="283">
        <v>269.13</v>
      </c>
      <c r="F17" s="3">
        <v>73.9</v>
      </c>
      <c r="G17" s="3"/>
      <c r="H17" s="84">
        <v>500</v>
      </c>
      <c r="I17" s="84">
        <f t="shared" si="0"/>
        <v>414.03</v>
      </c>
      <c r="J17" s="84">
        <f t="shared" si="1"/>
        <v>85.97000000000003</v>
      </c>
      <c r="L17" s="286"/>
    </row>
    <row r="18" spans="1:12" ht="12.75">
      <c r="A18" s="2" t="s">
        <v>156</v>
      </c>
      <c r="B18" s="2">
        <v>4</v>
      </c>
      <c r="C18" s="2">
        <v>7</v>
      </c>
      <c r="D18" s="284">
        <v>71</v>
      </c>
      <c r="E18" s="283">
        <v>320.87</v>
      </c>
      <c r="F18" s="94">
        <v>87.3</v>
      </c>
      <c r="G18" s="3"/>
      <c r="H18" s="84">
        <v>500</v>
      </c>
      <c r="I18" s="84">
        <f t="shared" si="0"/>
        <v>479.17</v>
      </c>
      <c r="J18" s="84">
        <f t="shared" si="1"/>
        <v>20.829999999999984</v>
      </c>
      <c r="L18" s="286"/>
    </row>
    <row r="19" spans="1:10" ht="12.75">
      <c r="A19" s="2" t="s">
        <v>157</v>
      </c>
      <c r="B19" s="2">
        <v>1</v>
      </c>
      <c r="C19" s="2">
        <v>2</v>
      </c>
      <c r="D19" s="284">
        <v>56.25</v>
      </c>
      <c r="E19" s="3"/>
      <c r="F19" s="3"/>
      <c r="G19" s="3"/>
      <c r="H19" s="84">
        <v>500</v>
      </c>
      <c r="I19" s="84">
        <f t="shared" si="0"/>
        <v>56.25</v>
      </c>
      <c r="J19" s="84">
        <f t="shared" si="1"/>
        <v>443.75</v>
      </c>
    </row>
    <row r="20" spans="1:10" ht="12.75">
      <c r="A20" s="2" t="s">
        <v>158</v>
      </c>
      <c r="B20" s="2">
        <v>1</v>
      </c>
      <c r="C20" s="2">
        <v>2</v>
      </c>
      <c r="D20" s="284">
        <v>71</v>
      </c>
      <c r="E20" s="3"/>
      <c r="F20" s="3"/>
      <c r="G20" s="3"/>
      <c r="H20" s="84">
        <v>500</v>
      </c>
      <c r="I20" s="84">
        <f t="shared" si="0"/>
        <v>71</v>
      </c>
      <c r="J20" s="84">
        <f t="shared" si="1"/>
        <v>429</v>
      </c>
    </row>
    <row r="22" spans="1:2" ht="25.5">
      <c r="A22" s="285" t="s">
        <v>280</v>
      </c>
      <c r="B22" s="61"/>
    </row>
    <row r="23" spans="1:2" ht="25.5">
      <c r="A23" s="285" t="s">
        <v>279</v>
      </c>
      <c r="B23" s="61"/>
    </row>
    <row r="24" spans="1:3" ht="25.5">
      <c r="A24" s="95" t="s">
        <v>188</v>
      </c>
      <c r="B24" s="96" t="s">
        <v>208</v>
      </c>
      <c r="C24" s="96" t="s">
        <v>106</v>
      </c>
    </row>
    <row r="25" spans="1:3" ht="12.75">
      <c r="A25" s="287" t="s">
        <v>281</v>
      </c>
      <c r="B25" s="288">
        <v>545</v>
      </c>
      <c r="C25" s="289">
        <f aca="true" t="shared" si="2" ref="C25:C32">B25/52</f>
        <v>10.48076923076923</v>
      </c>
    </row>
    <row r="26" spans="1:3" ht="25.5">
      <c r="A26" s="287" t="s">
        <v>282</v>
      </c>
      <c r="B26" s="288">
        <v>2690</v>
      </c>
      <c r="C26" s="289">
        <f t="shared" si="2"/>
        <v>51.73076923076923</v>
      </c>
    </row>
    <row r="27" spans="1:3" ht="12.75">
      <c r="A27" s="97" t="s">
        <v>283</v>
      </c>
      <c r="B27" s="283">
        <f>B25+B26</f>
        <v>3235</v>
      </c>
      <c r="C27" s="3">
        <f t="shared" si="2"/>
        <v>62.21153846153846</v>
      </c>
    </row>
    <row r="28" spans="1:3" ht="12.75">
      <c r="A28" s="97" t="s">
        <v>284</v>
      </c>
      <c r="B28" s="283">
        <f>B27+$B$26</f>
        <v>5925</v>
      </c>
      <c r="C28" s="3">
        <f t="shared" si="2"/>
        <v>113.9423076923077</v>
      </c>
    </row>
    <row r="29" spans="1:3" ht="12.75">
      <c r="A29" s="97" t="s">
        <v>285</v>
      </c>
      <c r="B29" s="283">
        <f>B28+$B$26</f>
        <v>8615</v>
      </c>
      <c r="C29" s="3">
        <f t="shared" si="2"/>
        <v>165.67307692307693</v>
      </c>
    </row>
    <row r="30" spans="1:3" ht="12.75">
      <c r="A30" s="97" t="s">
        <v>286</v>
      </c>
      <c r="B30" s="283">
        <f>B29+$B$26</f>
        <v>11305</v>
      </c>
      <c r="C30" s="3">
        <f t="shared" si="2"/>
        <v>217.40384615384616</v>
      </c>
    </row>
    <row r="31" spans="1:3" ht="12.75">
      <c r="A31" s="97" t="s">
        <v>287</v>
      </c>
      <c r="B31" s="283">
        <f>B30+$B$26</f>
        <v>13995</v>
      </c>
      <c r="C31" s="3">
        <f t="shared" si="2"/>
        <v>269.13461538461536</v>
      </c>
    </row>
    <row r="32" spans="1:3" ht="12.75">
      <c r="A32" s="97" t="s">
        <v>288</v>
      </c>
      <c r="B32" s="283">
        <f>B31+$B$26</f>
        <v>16685</v>
      </c>
      <c r="C32" s="3">
        <f t="shared" si="2"/>
        <v>320.86538461538464</v>
      </c>
    </row>
    <row r="33" ht="12.75">
      <c r="A33" s="4" t="s">
        <v>278</v>
      </c>
    </row>
    <row r="35" spans="1:2" ht="12.75">
      <c r="A35" s="1" t="s">
        <v>277</v>
      </c>
      <c r="B35" s="61"/>
    </row>
    <row r="40" ht="12.75">
      <c r="H40" s="4" t="s">
        <v>278</v>
      </c>
    </row>
    <row r="44" spans="2:10" ht="12.75">
      <c r="B44" s="61"/>
      <c r="C44" s="61"/>
      <c r="D44" s="61"/>
      <c r="E44" s="61"/>
      <c r="F44" s="61"/>
      <c r="G44" s="61"/>
      <c r="I44" s="61"/>
      <c r="J44" s="61"/>
    </row>
    <row r="45" spans="2:10" ht="12.75">
      <c r="B45" s="61"/>
      <c r="C45" s="61"/>
      <c r="D45" s="61"/>
      <c r="E45" s="61"/>
      <c r="F45" s="61"/>
      <c r="G45" s="61"/>
      <c r="I45" s="61"/>
      <c r="J45" s="61"/>
    </row>
    <row r="46" spans="2:10" ht="12.75">
      <c r="B46" s="61"/>
      <c r="C46" s="61"/>
      <c r="D46" s="61"/>
      <c r="E46" s="61"/>
      <c r="F46" s="61"/>
      <c r="G46" s="61"/>
      <c r="I46" s="61"/>
      <c r="J46" s="61"/>
    </row>
    <row r="47" spans="2:10" ht="12.75">
      <c r="B47" s="61"/>
      <c r="C47" s="61"/>
      <c r="D47" s="61"/>
      <c r="E47" s="61"/>
      <c r="F47" s="61"/>
      <c r="G47" s="61"/>
      <c r="I47" s="61"/>
      <c r="J47" s="61"/>
    </row>
    <row r="48" spans="2:10" ht="12.75">
      <c r="B48" s="61"/>
      <c r="C48" s="61"/>
      <c r="D48" s="61"/>
      <c r="E48" s="61"/>
      <c r="F48" s="61"/>
      <c r="G48" s="61"/>
      <c r="I48" s="61"/>
      <c r="J48" s="61"/>
    </row>
    <row r="49" spans="2:10" ht="12.75">
      <c r="B49" s="61"/>
      <c r="C49" s="61"/>
      <c r="D49" s="61"/>
      <c r="E49" s="61"/>
      <c r="F49" s="61"/>
      <c r="G49" s="61"/>
      <c r="I49" s="61"/>
      <c r="J49" s="61"/>
    </row>
    <row r="50" spans="2:10" ht="12.75">
      <c r="B50" s="61"/>
      <c r="C50" s="61"/>
      <c r="D50" s="61"/>
      <c r="E50" s="61"/>
      <c r="F50" s="61"/>
      <c r="G50" s="61"/>
      <c r="I50" s="61"/>
      <c r="J50" s="61"/>
    </row>
    <row r="51" spans="1:10" ht="12.75">
      <c r="A51" s="4" t="s">
        <v>291</v>
      </c>
      <c r="B51" s="61"/>
      <c r="C51" s="61"/>
      <c r="D51" s="61"/>
      <c r="E51" s="61"/>
      <c r="F51" s="61"/>
      <c r="G51" s="61"/>
      <c r="I51" s="61"/>
      <c r="J51" s="61"/>
    </row>
    <row r="52" spans="2:10" ht="12.75">
      <c r="B52" s="61"/>
      <c r="C52" s="61"/>
      <c r="D52" s="61"/>
      <c r="E52" s="61"/>
      <c r="F52" s="61"/>
      <c r="G52" s="61"/>
      <c r="I52" s="61"/>
      <c r="J52" s="61"/>
    </row>
    <row r="53" spans="1:10" s="1" customFormat="1" ht="12.75">
      <c r="A53" s="285" t="s">
        <v>122</v>
      </c>
      <c r="C53" s="285"/>
      <c r="D53" s="285"/>
      <c r="E53" s="285"/>
      <c r="F53" s="285"/>
      <c r="G53" s="285"/>
      <c r="I53" s="285"/>
      <c r="J53" s="285"/>
    </row>
    <row r="54" spans="1:10" ht="12.75">
      <c r="A54" s="398" t="s">
        <v>292</v>
      </c>
      <c r="B54" s="398"/>
      <c r="C54" s="398"/>
      <c r="D54" s="398"/>
      <c r="E54" s="398"/>
      <c r="F54" s="398"/>
      <c r="G54" s="398"/>
      <c r="H54" s="398"/>
      <c r="I54" s="398"/>
      <c r="J54" s="398"/>
    </row>
    <row r="55" spans="1:10" ht="29.25" customHeight="1">
      <c r="A55" s="403" t="s">
        <v>293</v>
      </c>
      <c r="B55" s="403"/>
      <c r="C55" s="403"/>
      <c r="D55" s="403"/>
      <c r="E55" s="403"/>
      <c r="F55" s="403"/>
      <c r="G55" s="403"/>
      <c r="H55" s="403"/>
      <c r="I55" s="403"/>
      <c r="J55" s="403"/>
    </row>
    <row r="56" spans="1:10" ht="27.75" customHeight="1">
      <c r="A56" s="402" t="s">
        <v>296</v>
      </c>
      <c r="B56" s="402"/>
      <c r="C56" s="402"/>
      <c r="D56" s="402"/>
      <c r="E56" s="402"/>
      <c r="F56" s="402"/>
      <c r="G56" s="402"/>
      <c r="H56" s="402"/>
      <c r="I56" s="402"/>
      <c r="J56" s="402"/>
    </row>
    <row r="57" spans="1:10" ht="29.25" customHeight="1">
      <c r="A57" s="402" t="s">
        <v>297</v>
      </c>
      <c r="B57" s="402"/>
      <c r="C57" s="402"/>
      <c r="D57" s="402"/>
      <c r="E57" s="402"/>
      <c r="F57" s="402"/>
      <c r="G57" s="402"/>
      <c r="H57" s="402"/>
      <c r="I57" s="402"/>
      <c r="J57" s="402"/>
    </row>
    <row r="58" spans="1:10" ht="27.75" customHeight="1">
      <c r="A58" s="402"/>
      <c r="B58" s="402"/>
      <c r="C58" s="402"/>
      <c r="D58" s="402"/>
      <c r="E58" s="402"/>
      <c r="F58" s="402"/>
      <c r="G58" s="402"/>
      <c r="H58" s="402"/>
      <c r="I58" s="402"/>
      <c r="J58" s="402"/>
    </row>
  </sheetData>
  <sheetProtection/>
  <mergeCells count="6">
    <mergeCell ref="A54:J54"/>
    <mergeCell ref="D2:F2"/>
    <mergeCell ref="A58:J58"/>
    <mergeCell ref="A55:J55"/>
    <mergeCell ref="A57:J57"/>
    <mergeCell ref="A56:J56"/>
  </mergeCells>
  <conditionalFormatting sqref="J3:J20">
    <cfRule type="cellIs" priority="1" dxfId="1" operator="between" stopIfTrue="1">
      <formula>0</formula>
      <formula>-20</formula>
    </cfRule>
    <cfRule type="cellIs" priority="2" dxfId="0" operator="lessThan" stopIfTrue="1">
      <formula>-20</formula>
    </cfRule>
  </conditionalFormatting>
  <hyperlinks>
    <hyperlink ref="H40" r:id="rId1" display="http://www.hmrc.gov.uk/rates/taxcredits.htm"/>
    <hyperlink ref="A33" r:id="rId2" display="http://www.hmrc.gov.uk/rates/taxcredits.htm"/>
    <hyperlink ref="A51" r:id="rId3" display="http://www.direct.gov.uk/en/MoneyTaxAndBenefits/BenefitsTaxCreditsAndOtherSupport/On_a_low_income/DG_185670"/>
  </hyperlinks>
  <printOptions/>
  <pageMargins left="0.75" right="0.75" top="1" bottom="1" header="0.5" footer="0.5"/>
  <pageSetup fitToHeight="1" fitToWidth="1" horizontalDpi="600" verticalDpi="600" orientation="portrait" paperSize="9" scale="51" r:id="rId5"/>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Weaver, Thomas</dc:creator>
  <cp:keywords/>
  <dc:description/>
  <cp:lastModifiedBy>Weaver, Thomas</cp:lastModifiedBy>
  <cp:lastPrinted>2012-06-07T13:22:36Z</cp:lastPrinted>
  <dcterms:created xsi:type="dcterms:W3CDTF">2010-11-08T18:17:20Z</dcterms:created>
  <dcterms:modified xsi:type="dcterms:W3CDTF">2016-09-23T15:38:00Z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