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Schools Finance\Schools Financial Governance Framework\Schools Forum\2021-22\16th June Meeting\"/>
    </mc:Choice>
  </mc:AlternateContent>
  <bookViews>
    <workbookView xWindow="0" yWindow="600" windowWidth="19200" windowHeight="6410"/>
  </bookViews>
  <sheets>
    <sheet name="MAY 22 Position " sheetId="3" r:id="rId1"/>
    <sheet name="Sheet1" sheetId="5" state="hidden" r:id="rId2"/>
    <sheet name="Commissioned Places AB used" sheetId="2" state="hidden" r:id="rId3"/>
  </sheets>
  <definedNames>
    <definedName name="_xlnm.Print_Area" localSheetId="0">'MAY 22 Position '!$B$1:$J$33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5" l="1"/>
  <c r="L6" i="5"/>
  <c r="F31" i="5" l="1"/>
  <c r="E45" i="5"/>
  <c r="F45" i="5" s="1"/>
  <c r="E44" i="5"/>
  <c r="F44" i="5" s="1"/>
  <c r="E43" i="5"/>
  <c r="F43" i="5" s="1"/>
  <c r="E42" i="5"/>
  <c r="F42" i="5" s="1"/>
  <c r="E41" i="5"/>
  <c r="F41" i="5" s="1"/>
  <c r="E40" i="5"/>
  <c r="F40" i="5" s="1"/>
  <c r="F39" i="5"/>
  <c r="E39" i="5"/>
  <c r="E38" i="5"/>
  <c r="F38" i="5" s="1"/>
  <c r="E37" i="5"/>
  <c r="F37" i="5" s="1"/>
  <c r="E36" i="5"/>
  <c r="F36" i="5" s="1"/>
  <c r="E35" i="5"/>
  <c r="F35" i="5" s="1"/>
  <c r="F34" i="5"/>
  <c r="G32" i="5"/>
  <c r="E29" i="5"/>
  <c r="F29" i="5" s="1"/>
  <c r="E28" i="5"/>
  <c r="F28" i="5" s="1"/>
  <c r="E27" i="5"/>
  <c r="F27" i="5" s="1"/>
  <c r="E26" i="5"/>
  <c r="F26" i="5" s="1"/>
  <c r="E25" i="5"/>
  <c r="F25" i="5" s="1"/>
  <c r="E24" i="5"/>
  <c r="F24" i="5" s="1"/>
  <c r="F23" i="5"/>
  <c r="E23" i="5"/>
  <c r="E22" i="5"/>
  <c r="F22" i="5" s="1"/>
  <c r="E21" i="5"/>
  <c r="F21" i="5" s="1"/>
  <c r="E20" i="5"/>
  <c r="F20" i="5" s="1"/>
  <c r="E19" i="5"/>
  <c r="F19" i="5" s="1"/>
  <c r="F18" i="5"/>
  <c r="D14" i="5"/>
  <c r="D13" i="5"/>
  <c r="D12" i="5"/>
  <c r="D11" i="5"/>
  <c r="D10" i="5"/>
  <c r="D9" i="5"/>
  <c r="D8" i="5"/>
  <c r="D7" i="5"/>
  <c r="D6" i="5"/>
  <c r="D5" i="5"/>
  <c r="D4" i="5"/>
  <c r="D3" i="5"/>
  <c r="L5" i="5" s="1"/>
  <c r="E13" i="5"/>
  <c r="F13" i="5" s="1"/>
  <c r="J3" i="5"/>
  <c r="G45" i="5" l="1"/>
  <c r="N9" i="5" s="1"/>
  <c r="G29" i="5"/>
  <c r="N6" i="5" s="1"/>
  <c r="G31" i="5"/>
  <c r="N8" i="5"/>
  <c r="E6" i="5"/>
  <c r="F6" i="5" s="1"/>
  <c r="E4" i="5"/>
  <c r="F4" i="5" s="1"/>
  <c r="E8" i="5"/>
  <c r="F8" i="5" s="1"/>
  <c r="E9" i="5"/>
  <c r="F9" i="5" s="1"/>
  <c r="F3" i="5"/>
  <c r="E10" i="5"/>
  <c r="F10" i="5" s="1"/>
  <c r="E5" i="5"/>
  <c r="F5" i="5" s="1"/>
  <c r="F1" i="5" s="1"/>
  <c r="E12" i="5"/>
  <c r="F12" i="5" s="1"/>
  <c r="E14" i="5"/>
  <c r="F14" i="5" s="1"/>
  <c r="E7" i="5"/>
  <c r="F7" i="5" s="1"/>
  <c r="E11" i="5"/>
  <c r="F11" i="5" s="1"/>
  <c r="G14" i="5" l="1"/>
  <c r="N5" i="5" s="1"/>
  <c r="N11" i="5" s="1"/>
  <c r="H30" i="2" l="1"/>
  <c r="I30" i="2" s="1"/>
  <c r="J30" i="2" s="1"/>
  <c r="K30" i="2" s="1"/>
  <c r="I29" i="2"/>
  <c r="J29" i="2" s="1"/>
  <c r="K29" i="2" s="1"/>
  <c r="H29" i="2"/>
  <c r="H28" i="2"/>
  <c r="I28" i="2" s="1"/>
  <c r="J28" i="2" s="1"/>
  <c r="K28" i="2" s="1"/>
  <c r="I27" i="2"/>
  <c r="J27" i="2" s="1"/>
  <c r="K27" i="2" s="1"/>
  <c r="H27" i="2"/>
  <c r="H26" i="2"/>
  <c r="I26" i="2" s="1"/>
  <c r="J26" i="2" s="1"/>
  <c r="K26" i="2" s="1"/>
  <c r="I25" i="2"/>
  <c r="J25" i="2" s="1"/>
  <c r="K25" i="2" s="1"/>
  <c r="H25" i="2"/>
  <c r="H24" i="2"/>
  <c r="I24" i="2" s="1"/>
  <c r="J24" i="2" s="1"/>
  <c r="K24" i="2" s="1"/>
  <c r="I23" i="2"/>
  <c r="J23" i="2" s="1"/>
  <c r="K23" i="2" s="1"/>
  <c r="H23" i="2"/>
  <c r="H22" i="2"/>
  <c r="I22" i="2" s="1"/>
  <c r="J22" i="2" s="1"/>
  <c r="K22" i="2" s="1"/>
  <c r="I21" i="2"/>
  <c r="I20" i="2" s="1"/>
  <c r="H21" i="2"/>
  <c r="G20" i="2"/>
  <c r="F20" i="2"/>
  <c r="K18" i="2"/>
  <c r="J18" i="2"/>
  <c r="H17" i="2"/>
  <c r="I17" i="2" s="1"/>
  <c r="J17" i="2" s="1"/>
  <c r="K17" i="2" s="1"/>
  <c r="I16" i="2"/>
  <c r="J16" i="2" s="1"/>
  <c r="K16" i="2" s="1"/>
  <c r="H16" i="2"/>
  <c r="H15" i="2"/>
  <c r="I15" i="2" s="1"/>
  <c r="J15" i="2" s="1"/>
  <c r="K15" i="2" s="1"/>
  <c r="I14" i="2"/>
  <c r="J14" i="2" s="1"/>
  <c r="K14" i="2" s="1"/>
  <c r="H14" i="2"/>
  <c r="H13" i="2"/>
  <c r="I13" i="2" s="1"/>
  <c r="J13" i="2" s="1"/>
  <c r="K13" i="2" s="1"/>
  <c r="I12" i="2"/>
  <c r="J12" i="2" s="1"/>
  <c r="H12" i="2"/>
  <c r="K11" i="2"/>
  <c r="J11" i="2"/>
  <c r="H11" i="2"/>
  <c r="H10" i="2"/>
  <c r="G10" i="2"/>
  <c r="F10" i="2"/>
  <c r="E10" i="2"/>
  <c r="J10" i="2" l="1"/>
  <c r="K12" i="2"/>
  <c r="K10" i="2" s="1"/>
  <c r="I10" i="2"/>
  <c r="J21" i="2"/>
  <c r="H20" i="2"/>
  <c r="J20" i="2" l="1"/>
  <c r="K21" i="2"/>
  <c r="K20" i="2" s="1"/>
</calcChain>
</file>

<file path=xl/sharedStrings.xml><?xml version="1.0" encoding="utf-8"?>
<sst xmlns="http://schemas.openxmlformats.org/spreadsheetml/2006/main" count="153" uniqueCount="102">
  <si>
    <t>2020-21</t>
  </si>
  <si>
    <t>2021-22</t>
  </si>
  <si>
    <t>2022-23</t>
  </si>
  <si>
    <t>2023-24</t>
  </si>
  <si>
    <t>2024-25</t>
  </si>
  <si>
    <t>Outturn</t>
  </si>
  <si>
    <t>Mitigated forecast</t>
  </si>
  <si>
    <t xml:space="preserve">3. Block transfers </t>
  </si>
  <si>
    <t xml:space="preserve">DSG - High Needs position </t>
  </si>
  <si>
    <t xml:space="preserve">Resourced Provision or SEN Units </t>
  </si>
  <si>
    <t xml:space="preserve">Maintained Special Schools or Special Academies placements </t>
  </si>
  <si>
    <t xml:space="preserve">Hospital Schools or Alternative Provision placements </t>
  </si>
  <si>
    <t xml:space="preserve">Health, Social Care, Therapy Services and Care Provision </t>
  </si>
  <si>
    <t xml:space="preserve">Post 16 placements </t>
  </si>
  <si>
    <t>Central Overheads</t>
  </si>
  <si>
    <t>Transport</t>
  </si>
  <si>
    <t>Mainstream placements</t>
  </si>
  <si>
    <t xml:space="preserve">Non maintained special schools or independent </t>
  </si>
  <si>
    <t>£</t>
  </si>
  <si>
    <t>Total</t>
  </si>
  <si>
    <t>Income/surplus shown as negative</t>
  </si>
  <si>
    <t xml:space="preserve">1. Expenditure </t>
  </si>
  <si>
    <t xml:space="preserve">2. DSG income </t>
  </si>
  <si>
    <t xml:space="preserve">Hospital Schools </t>
  </si>
  <si>
    <t>Savings</t>
  </si>
  <si>
    <t>4. In year net position deficit / (surplus)</t>
  </si>
  <si>
    <t>5. Planned year end position</t>
  </si>
  <si>
    <t>Sept 19 to July 20</t>
  </si>
  <si>
    <t>Sept 20 to July 21</t>
  </si>
  <si>
    <t>Sept 21 to July 22</t>
  </si>
  <si>
    <t>Sept 22 to July 23</t>
  </si>
  <si>
    <t>Sept 23 to July 24</t>
  </si>
  <si>
    <t>Sept 24 to July 25</t>
  </si>
  <si>
    <t>Sept 25 to July 26</t>
  </si>
  <si>
    <t>Total Special School Places</t>
  </si>
  <si>
    <t xml:space="preserve">  Beormund</t>
  </si>
  <si>
    <t xml:space="preserve">  Cherry Garden</t>
  </si>
  <si>
    <t xml:space="preserve">  Haymerle</t>
  </si>
  <si>
    <t xml:space="preserve">  Highshore</t>
  </si>
  <si>
    <t xml:space="preserve">  Tuke School</t>
  </si>
  <si>
    <t>NEWLANDS ACADEMY</t>
  </si>
  <si>
    <t>SPA SCHOOL, BERMONDSEY</t>
  </si>
  <si>
    <t>SPA SCHOOL CAMBERWELL</t>
  </si>
  <si>
    <t>Total RB Place Numbers</t>
  </si>
  <si>
    <t>JOHN RUSKIN PRIMARY SCHOOL AND LANGUAGE CLASSES</t>
  </si>
  <si>
    <t>LYNDHURST PRIMARY SCHOOL</t>
  </si>
  <si>
    <t>SNOWSFIELDS PRIMARY SCHOOL</t>
  </si>
  <si>
    <t>BRUNSWICK PARK PRIMARY SCHOOL</t>
  </si>
  <si>
    <t xml:space="preserve">ST JOHNS' AND ST CLEMENTS </t>
  </si>
  <si>
    <t>RYE OAK PRIMARY SCHOOL</t>
  </si>
  <si>
    <t>The Grove Nursery School</t>
  </si>
  <si>
    <t>Kintore Way</t>
  </si>
  <si>
    <t>REDRIFF</t>
  </si>
  <si>
    <t>CITY OF LONDON ACADEMY (SOUTHWARK)</t>
  </si>
  <si>
    <t>Charter School (East Dulwich)</t>
  </si>
  <si>
    <t>Add 1</t>
  </si>
  <si>
    <t>Add 2</t>
  </si>
  <si>
    <t>Top-Up Inflation Rates</t>
  </si>
  <si>
    <t>2025-26</t>
  </si>
  <si>
    <t>Special Schools</t>
  </si>
  <si>
    <t xml:space="preserve">Some hazy increases have been included which are pending building projects so not all confirmed, but I have included them here for completeness. </t>
  </si>
  <si>
    <t xml:space="preserve">Growth </t>
  </si>
  <si>
    <t xml:space="preserve">Other block savings </t>
  </si>
  <si>
    <t xml:space="preserve">High level - Financial summary of High Needs Management Plan </t>
  </si>
  <si>
    <t>ER806, EX412</t>
  </si>
  <si>
    <t>EY782</t>
  </si>
  <si>
    <t>ER171</t>
  </si>
  <si>
    <t>ER585, ER586</t>
  </si>
  <si>
    <t>ER809, ER803</t>
  </si>
  <si>
    <t>ER804, ER805, ER808</t>
  </si>
  <si>
    <t>ER003, ER800, ER807, ER812, EX258, EX413, EX448, EX462, SM328</t>
  </si>
  <si>
    <t>ER555, ER556, ER557, ER558, ER560, ER801, ER802, ER810, SM597, ER811</t>
  </si>
  <si>
    <t>Checksum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</si>
  <si>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</si>
  <si>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</si>
  <si>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</si>
  <si>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</si>
  <si>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</si>
  <si>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</si>
  <si>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</si>
  <si>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</si>
  <si>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</si>
  <si>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</si>
  <si>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</si>
  <si>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</si>
  <si>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Potential Tribunal Costs</t>
  </si>
  <si>
    <t>Uplifted by 4%</t>
  </si>
  <si>
    <t>Actual Average Cost</t>
  </si>
  <si>
    <t>New EHCP's</t>
  </si>
  <si>
    <t>Phased Transfers</t>
  </si>
  <si>
    <t>Complex Surgery</t>
  </si>
  <si>
    <t>Annual Reviews</t>
  </si>
  <si>
    <t>Tribunals</t>
  </si>
  <si>
    <t>Complex Surgeries</t>
  </si>
  <si>
    <t>2025-27</t>
  </si>
  <si>
    <t>2026-27</t>
  </si>
  <si>
    <t>as at 20th of May 2022 based on forecast income and expenditure levels</t>
  </si>
  <si>
    <t>Schools Forum</t>
  </si>
  <si>
    <t xml:space="preserve">Item 7 </t>
  </si>
  <si>
    <t>16 June 2022</t>
  </si>
  <si>
    <t>Appendix 1</t>
  </si>
  <si>
    <t>High Needs Management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</si>
</sst>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.00"/>
    <numFmt numFmtId="166" formatCode="0_ ;[Red]\-0\ "/>
    <numFmt numFmtId="167" formatCode="#,##0_ ;[Red]\-#,##0\ "/>
    <numFmt numFmtId="168" formatCode="_-* #,##0_-;\-* #,##0_-;_-* &quot;-&quot;??_-;_-@_-"/>
    <numFmt numFmtId="169" formatCode="_-&quot;£&quot;* #,##0_-;\-&quot;£&quot;* #,##0_-;_-&quot;£&quot;* &quot;-&quot;??_-;_-@_-"/>
  </numFmts>
  <fonts count="1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1"/>
      <color rgb="FF0000FF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11" fillId="0" borderId="0"/>
    <xf numFmtId="0" fontId="4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3" fillId="2" borderId="0" xfId="2" applyFill="1" applyAlignment="1" applyProtection="1"/>
    <xf numFmtId="0" fontId="5" fillId="2" borderId="0" xfId="3" applyFont="1" applyFill="1" applyAlignment="1" applyProtection="1"/>
    <xf numFmtId="0" fontId="5" fillId="2" borderId="0" xfId="3" applyFont="1" applyFill="1" applyAlignment="1" applyProtection="1">
      <protection locked="0"/>
    </xf>
    <xf numFmtId="0" fontId="6" fillId="2" borderId="0" xfId="3" applyFont="1" applyFill="1" applyAlignment="1" applyProtection="1"/>
    <xf numFmtId="0" fontId="6" fillId="2" borderId="0" xfId="3" applyFont="1" applyFill="1" applyAlignment="1" applyProtection="1">
      <alignment horizontal="center" vertical="top"/>
    </xf>
    <xf numFmtId="0" fontId="5" fillId="2" borderId="0" xfId="3" applyFont="1" applyFill="1" applyBorder="1" applyAlignment="1" applyProtection="1"/>
    <xf numFmtId="0" fontId="9" fillId="2" borderId="9" xfId="3" applyFont="1" applyFill="1" applyBorder="1" applyAlignment="1" applyProtection="1">
      <alignment wrapText="1"/>
    </xf>
    <xf numFmtId="0" fontId="5" fillId="2" borderId="0" xfId="3" applyFont="1" applyFill="1" applyAlignment="1" applyProtection="1">
      <alignment wrapText="1"/>
    </xf>
    <xf numFmtId="0" fontId="6" fillId="2" borderId="0" xfId="3" applyFont="1" applyFill="1" applyAlignment="1" applyProtection="1">
      <alignment horizontal="left" vertical="top"/>
    </xf>
    <xf numFmtId="0" fontId="0" fillId="0" borderId="0" xfId="0" applyBorder="1" applyAlignment="1">
      <alignment horizontal="center" wrapText="1"/>
    </xf>
    <xf numFmtId="0" fontId="0" fillId="0" borderId="0" xfId="0" applyBorder="1"/>
    <xf numFmtId="167" fontId="0" fillId="0" borderId="0" xfId="1" applyNumberFormat="1" applyFont="1" applyBorder="1"/>
    <xf numFmtId="0" fontId="9" fillId="3" borderId="0" xfId="3" applyFont="1" applyFill="1" applyBorder="1" applyAlignment="1" applyProtection="1">
      <alignment horizontal="center"/>
    </xf>
    <xf numFmtId="0" fontId="9" fillId="3" borderId="0" xfId="3" applyFont="1" applyFill="1" applyBorder="1" applyAlignment="1" applyProtection="1">
      <alignment horizontal="center" wrapText="1"/>
    </xf>
    <xf numFmtId="165" fontId="5" fillId="2" borderId="0" xfId="3" applyNumberFormat="1" applyFont="1" applyFill="1" applyBorder="1" applyAlignment="1" applyProtection="1"/>
    <xf numFmtId="0" fontId="0" fillId="0" borderId="2" xfId="0" applyBorder="1" applyAlignment="1">
      <alignment horizontal="center" wrapText="1"/>
    </xf>
    <xf numFmtId="0" fontId="5" fillId="2" borderId="4" xfId="3" applyFont="1" applyFill="1" applyBorder="1" applyAlignment="1" applyProtection="1">
      <alignment wrapText="1"/>
    </xf>
    <xf numFmtId="167" fontId="0" fillId="0" borderId="10" xfId="1" applyNumberFormat="1" applyFont="1" applyBorder="1"/>
    <xf numFmtId="167" fontId="0" fillId="0" borderId="9" xfId="1" applyNumberFormat="1" applyFont="1" applyBorder="1"/>
    <xf numFmtId="166" fontId="0" fillId="0" borderId="2" xfId="0" applyNumberFormat="1" applyBorder="1" applyAlignment="1">
      <alignment horizontal="center" wrapText="1"/>
    </xf>
    <xf numFmtId="166" fontId="0" fillId="0" borderId="0" xfId="0" applyNumberFormat="1" applyBorder="1" applyAlignment="1">
      <alignment horizontal="center" wrapText="1"/>
    </xf>
    <xf numFmtId="0" fontId="5" fillId="2" borderId="4" xfId="3" applyFont="1" applyFill="1" applyBorder="1" applyAlignment="1" applyProtection="1">
      <protection locked="0"/>
    </xf>
    <xf numFmtId="0" fontId="5" fillId="2" borderId="9" xfId="3" applyFont="1" applyFill="1" applyBorder="1" applyAlignment="1" applyProtection="1">
      <protection locked="0"/>
    </xf>
    <xf numFmtId="3" fontId="0" fillId="0" borderId="0" xfId="0" applyNumberFormat="1" applyBorder="1"/>
    <xf numFmtId="0" fontId="8" fillId="0" borderId="1" xfId="3" applyFont="1" applyFill="1" applyBorder="1" applyAlignment="1" applyProtection="1"/>
    <xf numFmtId="0" fontId="10" fillId="0" borderId="4" xfId="3" applyFont="1" applyFill="1" applyBorder="1" applyAlignment="1" applyProtection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67" fontId="0" fillId="0" borderId="4" xfId="1" applyNumberFormat="1" applyFont="1" applyBorder="1"/>
    <xf numFmtId="164" fontId="5" fillId="2" borderId="0" xfId="3" applyNumberFormat="1" applyFont="1" applyFill="1" applyAlignment="1" applyProtection="1">
      <protection locked="0"/>
    </xf>
    <xf numFmtId="0" fontId="12" fillId="4" borderId="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0" fillId="0" borderId="12" xfId="0" applyBorder="1"/>
    <xf numFmtId="0" fontId="13" fillId="6" borderId="0" xfId="0" applyFont="1" applyFill="1" applyBorder="1"/>
    <xf numFmtId="0" fontId="13" fillId="4" borderId="13" xfId="0" applyFont="1" applyFill="1" applyBorder="1"/>
    <xf numFmtId="0" fontId="13" fillId="0" borderId="13" xfId="0" applyFont="1" applyFill="1" applyBorder="1"/>
    <xf numFmtId="0" fontId="13" fillId="4" borderId="14" xfId="0" applyFont="1" applyFill="1" applyBorder="1"/>
    <xf numFmtId="0" fontId="13" fillId="0" borderId="14" xfId="0" applyFont="1" applyFill="1" applyBorder="1"/>
    <xf numFmtId="0" fontId="12" fillId="5" borderId="14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9" fontId="0" fillId="0" borderId="14" xfId="6" applyFont="1" applyBorder="1" applyAlignment="1">
      <alignment horizontal="center"/>
    </xf>
    <xf numFmtId="9" fontId="0" fillId="0" borderId="0" xfId="6" applyFont="1"/>
    <xf numFmtId="0" fontId="5" fillId="2" borderId="0" xfId="3" applyFont="1" applyFill="1" applyAlignment="1" applyProtection="1">
      <alignment horizontal="left"/>
    </xf>
    <xf numFmtId="0" fontId="5" fillId="2" borderId="0" xfId="3" applyFont="1" applyFill="1" applyAlignment="1" applyProtection="1">
      <alignment vertical="center"/>
    </xf>
    <xf numFmtId="3" fontId="5" fillId="2" borderId="0" xfId="3" applyNumberFormat="1" applyFont="1" applyFill="1" applyAlignment="1" applyProtection="1"/>
    <xf numFmtId="167" fontId="5" fillId="2" borderId="0" xfId="3" applyNumberFormat="1" applyFont="1" applyFill="1" applyAlignment="1" applyProtection="1"/>
    <xf numFmtId="166" fontId="7" fillId="2" borderId="1" xfId="3" applyNumberFormat="1" applyFont="1" applyFill="1" applyBorder="1" applyAlignment="1" applyProtection="1">
      <alignment horizontal="left" vertical="center"/>
    </xf>
    <xf numFmtId="166" fontId="7" fillId="2" borderId="4" xfId="3" applyNumberFormat="1" applyFont="1" applyFill="1" applyBorder="1" applyAlignment="1" applyProtection="1">
      <alignment horizontal="left" vertical="center"/>
    </xf>
    <xf numFmtId="166" fontId="7" fillId="2" borderId="4" xfId="3" applyNumberFormat="1" applyFont="1" applyFill="1" applyBorder="1" applyAlignment="1" applyProtection="1">
      <alignment horizontal="left" vertical="center" wrapText="1"/>
    </xf>
    <xf numFmtId="166" fontId="0" fillId="0" borderId="1" xfId="0" applyNumberFormat="1" applyBorder="1" applyAlignment="1">
      <alignment horizontal="center" wrapText="1"/>
    </xf>
    <xf numFmtId="166" fontId="0" fillId="0" borderId="4" xfId="0" applyNumberFormat="1" applyBorder="1" applyAlignment="1">
      <alignment horizontal="center" wrapText="1"/>
    </xf>
    <xf numFmtId="3" fontId="0" fillId="0" borderId="4" xfId="0" applyNumberFormat="1" applyBorder="1"/>
    <xf numFmtId="3" fontId="0" fillId="0" borderId="4" xfId="0" applyNumberFormat="1" applyFill="1" applyBorder="1"/>
    <xf numFmtId="3" fontId="5" fillId="2" borderId="7" xfId="3" applyNumberFormat="1" applyFont="1" applyFill="1" applyBorder="1" applyAlignment="1" applyProtection="1">
      <protection locked="0"/>
    </xf>
    <xf numFmtId="3" fontId="5" fillId="2" borderId="6" xfId="3" applyNumberFormat="1" applyFont="1" applyFill="1" applyBorder="1" applyAlignment="1" applyProtection="1">
      <protection locked="0"/>
    </xf>
    <xf numFmtId="168" fontId="5" fillId="2" borderId="0" xfId="1" applyNumberFormat="1" applyFont="1" applyFill="1" applyAlignment="1" applyProtection="1">
      <protection locked="0"/>
    </xf>
    <xf numFmtId="0" fontId="14" fillId="2" borderId="0" xfId="3" applyFont="1" applyFill="1" applyAlignment="1" applyProtection="1">
      <alignment horizontal="left" vertical="top"/>
    </xf>
    <xf numFmtId="3" fontId="0" fillId="0" borderId="0" xfId="0" applyNumberFormat="1" applyFill="1" applyBorder="1"/>
    <xf numFmtId="3" fontId="5" fillId="0" borderId="6" xfId="3" applyNumberFormat="1" applyFont="1" applyFill="1" applyBorder="1" applyAlignment="1" applyProtection="1">
      <protection locked="0"/>
    </xf>
    <xf numFmtId="166" fontId="0" fillId="0" borderId="0" xfId="0" applyNumberFormat="1" applyFill="1" applyBorder="1" applyAlignment="1">
      <alignment horizontal="center" wrapText="1"/>
    </xf>
    <xf numFmtId="167" fontId="0" fillId="0" borderId="4" xfId="1" applyNumberFormat="1" applyFont="1" applyFill="1" applyBorder="1"/>
    <xf numFmtId="0" fontId="5" fillId="0" borderId="0" xfId="3" applyFont="1" applyFill="1" applyAlignment="1" applyProtection="1">
      <alignment horizontal="left"/>
    </xf>
    <xf numFmtId="0" fontId="5" fillId="0" borderId="0" xfId="3" applyFont="1" applyFill="1" applyAlignment="1" applyProtection="1"/>
    <xf numFmtId="0" fontId="6" fillId="0" borderId="0" xfId="3" applyFont="1" applyFill="1" applyAlignment="1" applyProtection="1"/>
    <xf numFmtId="0" fontId="0" fillId="0" borderId="3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167" fontId="0" fillId="0" borderId="0" xfId="1" applyNumberFormat="1" applyFont="1" applyFill="1" applyBorder="1"/>
    <xf numFmtId="167" fontId="0" fillId="0" borderId="5" xfId="1" applyNumberFormat="1" applyFont="1" applyFill="1" applyBorder="1"/>
    <xf numFmtId="167" fontId="0" fillId="0" borderId="11" xfId="1" applyNumberFormat="1" applyFont="1" applyFill="1" applyBorder="1"/>
    <xf numFmtId="166" fontId="0" fillId="0" borderId="3" xfId="0" applyNumberFormat="1" applyFill="1" applyBorder="1" applyAlignment="1">
      <alignment horizontal="center" wrapText="1"/>
    </xf>
    <xf numFmtId="166" fontId="0" fillId="0" borderId="5" xfId="0" applyNumberFormat="1" applyFill="1" applyBorder="1" applyAlignment="1">
      <alignment horizontal="center" wrapText="1"/>
    </xf>
    <xf numFmtId="3" fontId="0" fillId="0" borderId="5" xfId="0" applyNumberFormat="1" applyFill="1" applyBorder="1"/>
    <xf numFmtId="3" fontId="5" fillId="0" borderId="8" xfId="3" applyNumberFormat="1" applyFont="1" applyFill="1" applyBorder="1" applyAlignment="1" applyProtection="1">
      <protection locked="0"/>
    </xf>
    <xf numFmtId="0" fontId="5" fillId="0" borderId="0" xfId="3" applyFont="1" applyFill="1" applyAlignment="1" applyProtection="1">
      <protection locked="0"/>
    </xf>
    <xf numFmtId="0" fontId="15" fillId="2" borderId="0" xfId="3" applyFont="1" applyFill="1" applyAlignment="1" applyProtection="1">
      <protection locked="0"/>
    </xf>
    <xf numFmtId="0" fontId="0" fillId="0" borderId="0" xfId="0" applyFill="1" applyBorder="1" applyAlignment="1">
      <alignment horizontal="center" wrapText="1"/>
    </xf>
    <xf numFmtId="3" fontId="5" fillId="0" borderId="0" xfId="3" applyNumberFormat="1" applyFont="1" applyFill="1" applyBorder="1" applyAlignment="1" applyProtection="1">
      <protection locked="0"/>
    </xf>
    <xf numFmtId="164" fontId="5" fillId="0" borderId="0" xfId="3" applyNumberFormat="1" applyFont="1" applyFill="1" applyBorder="1" applyAlignment="1" applyProtection="1">
      <protection locked="0"/>
    </xf>
    <xf numFmtId="168" fontId="0" fillId="0" borderId="5" xfId="1" applyNumberFormat="1" applyFont="1" applyFill="1" applyBorder="1" applyAlignment="1">
      <alignment horizontal="center" wrapText="1"/>
    </xf>
    <xf numFmtId="44" fontId="0" fillId="0" borderId="0" xfId="7" applyFont="1"/>
    <xf numFmtId="169" fontId="0" fillId="0" borderId="0" xfId="7" applyNumberFormat="1" applyFont="1"/>
    <xf numFmtId="44" fontId="0" fillId="0" borderId="0" xfId="0" applyNumberFormat="1"/>
    <xf numFmtId="169" fontId="0" fillId="4" borderId="0" xfId="7" applyNumberFormat="1" applyFont="1" applyFill="1"/>
    <xf numFmtId="169" fontId="0" fillId="0" borderId="0" xfId="0" applyNumberFormat="1"/>
    <xf numFmtId="0" fontId="5" fillId="0" borderId="0" xfId="3" applyFont="1" applyFill="1" applyAlignment="1"/>
    <xf numFmtId="0" fontId="0" fillId="0" borderId="2" xfId="0" applyFill="1" applyBorder="1" applyAlignment="1">
      <alignment horizontal="center" wrapText="1"/>
    </xf>
    <xf numFmtId="167" fontId="0" fillId="0" borderId="10" xfId="1" applyNumberFormat="1" applyFont="1" applyFill="1" applyBorder="1"/>
    <xf numFmtId="0" fontId="5" fillId="0" borderId="0" xfId="3" applyFont="1" applyFill="1" applyBorder="1" applyAlignment="1" applyProtection="1"/>
    <xf numFmtId="166" fontId="0" fillId="0" borderId="2" xfId="0" applyNumberFormat="1" applyFill="1" applyBorder="1" applyAlignment="1">
      <alignment horizontal="center" wrapText="1"/>
    </xf>
    <xf numFmtId="164" fontId="5" fillId="0" borderId="0" xfId="3" applyNumberFormat="1" applyFont="1" applyFill="1" applyAlignment="1" applyProtection="1">
      <protection locked="0"/>
    </xf>
    <xf numFmtId="0" fontId="5" fillId="0" borderId="0" xfId="3" applyFont="1" applyFill="1" applyBorder="1" applyAlignment="1" applyProtection="1">
      <protection locked="0"/>
    </xf>
    <xf numFmtId="166" fontId="7" fillId="0" borderId="4" xfId="3" applyNumberFormat="1" applyFont="1" applyFill="1" applyBorder="1" applyAlignment="1" applyProtection="1">
      <alignment horizontal="left" vertical="center" wrapText="1"/>
    </xf>
    <xf numFmtId="168" fontId="0" fillId="0" borderId="0" xfId="1" applyNumberFormat="1" applyFont="1" applyFill="1" applyBorder="1" applyAlignment="1">
      <alignment horizontal="center" wrapText="1"/>
    </xf>
    <xf numFmtId="167" fontId="0" fillId="0" borderId="7" xfId="1" applyNumberFormat="1" applyFont="1" applyBorder="1"/>
    <xf numFmtId="167" fontId="0" fillId="0" borderId="6" xfId="1" applyNumberFormat="1" applyFont="1" applyFill="1" applyBorder="1"/>
    <xf numFmtId="167" fontId="0" fillId="0" borderId="6" xfId="1" applyNumberFormat="1" applyFont="1" applyBorder="1"/>
    <xf numFmtId="168" fontId="0" fillId="0" borderId="0" xfId="1" applyNumberFormat="1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67" fontId="0" fillId="0" borderId="8" xfId="1" applyNumberFormat="1" applyFont="1" applyFill="1" applyBorder="1"/>
    <xf numFmtId="164" fontId="5" fillId="2" borderId="6" xfId="3" applyNumberFormat="1" applyFont="1" applyFill="1" applyBorder="1" applyAlignment="1" applyProtection="1">
      <protection locked="0"/>
    </xf>
    <xf numFmtId="164" fontId="5" fillId="0" borderId="6" xfId="3" applyNumberFormat="1" applyFont="1" applyFill="1" applyBorder="1" applyAlignment="1" applyProtection="1">
      <protection locked="0"/>
    </xf>
    <xf numFmtId="164" fontId="5" fillId="2" borderId="8" xfId="3" applyNumberFormat="1" applyFont="1" applyFill="1" applyBorder="1" applyAlignment="1" applyProtection="1">
      <protection locked="0"/>
    </xf>
    <xf numFmtId="164" fontId="5" fillId="0" borderId="8" xfId="3" applyNumberFormat="1" applyFont="1" applyFill="1" applyBorder="1" applyAlignment="1" applyProtection="1">
      <protection locked="0"/>
    </xf>
    <xf numFmtId="0" fontId="0" fillId="0" borderId="2" xfId="0" applyBorder="1" applyAlignment="1">
      <alignment horizontal="center" vertical="center" wrapText="1"/>
    </xf>
    <xf numFmtId="0" fontId="5" fillId="0" borderId="0" xfId="3" quotePrefix="1" applyFont="1" applyFill="1" applyAlignment="1" applyProtection="1">
      <protection locked="0"/>
    </xf>
    <xf numFmtId="0" fontId="2" fillId="2" borderId="0" xfId="3" applyFont="1" applyFill="1" applyAlignment="1" applyProtection="1"/>
  </cellXfs>
  <cellStyles count="8">
    <cellStyle name="Comma" xfId="1" builtinId="3"/>
    <cellStyle name="Currency" xfId="7" builtinId="4"/>
    <cellStyle name="Hyperlink" xfId="2"/>
    <cellStyle name="Normal" xfId="0" builtinId="0"/>
    <cellStyle name="Normal 12" xfId="3"/>
    <cellStyle name="Normal 12 2" xfId="4"/>
    <cellStyle name="Normal 12 3" xfId="5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38"/>
  <sheetViews>
    <sheetView tabSelected="1" topLeftCell="A25" workbookViewId="0">
      <selection activeCell="B37" sqref="B37"/>
    </sheetView>
  </sheetViews>
  <sheetFormatPr defaultColWidth="7.69140625" defaultRowHeight="14" x14ac:dyDescent="0.3"/>
  <cols>
    <col min="1" max="1" width="12.921875" style="3" customWidth="1"/>
    <col min="2" max="2" width="43.3046875" style="3" customWidth="1"/>
    <col min="3" max="3" width="12.69140625" style="3" customWidth="1"/>
    <col min="4" max="4" width="11.07421875" style="3" bestFit="1" customWidth="1"/>
    <col min="5" max="5" width="67.15234375" style="3" hidden="1" customWidth="1"/>
    <col min="6" max="6" width="11.07421875" style="95" bestFit="1" customWidth="1"/>
    <col min="7" max="8" width="12.69140625" style="3" customWidth="1"/>
    <col min="9" max="10" width="12.3828125" style="78" customWidth="1"/>
    <col min="11" max="11" width="5" style="78" customWidth="1"/>
    <col min="12" max="12" width="68" style="3" customWidth="1"/>
    <col min="13" max="13" width="55.23046875" style="3" customWidth="1"/>
    <col min="14" max="31" width="8.4609375" style="3" customWidth="1"/>
    <col min="32" max="16384" width="7.69140625" style="3"/>
  </cols>
  <sheetData>
    <row r="1" spans="1:13" ht="18" x14ac:dyDescent="0.4">
      <c r="B1" s="79" t="s">
        <v>101</v>
      </c>
      <c r="J1" s="78" t="s">
        <v>97</v>
      </c>
    </row>
    <row r="2" spans="1:13" x14ac:dyDescent="0.3">
      <c r="J2" s="109" t="s">
        <v>99</v>
      </c>
    </row>
    <row r="3" spans="1:13" x14ac:dyDescent="0.3">
      <c r="J3" s="78" t="s">
        <v>98</v>
      </c>
    </row>
    <row r="4" spans="1:13" ht="14.5" x14ac:dyDescent="0.35">
      <c r="A4" s="1"/>
      <c r="B4" s="2"/>
      <c r="C4" s="2"/>
      <c r="D4" s="2"/>
      <c r="E4" s="2"/>
      <c r="F4" s="89"/>
      <c r="G4" s="2"/>
      <c r="H4" s="2"/>
      <c r="I4" s="67"/>
      <c r="J4" s="67" t="s">
        <v>100</v>
      </c>
      <c r="K4" s="67"/>
      <c r="L4" s="2"/>
      <c r="M4" s="2"/>
    </row>
    <row r="5" spans="1:13" ht="23" x14ac:dyDescent="0.5">
      <c r="A5" s="2"/>
      <c r="B5" s="110" t="s">
        <v>63</v>
      </c>
      <c r="C5" s="2"/>
      <c r="D5" s="49"/>
      <c r="E5" s="49"/>
      <c r="F5" s="89"/>
      <c r="G5" s="2"/>
      <c r="H5" s="4"/>
      <c r="I5" s="68"/>
      <c r="J5" s="68"/>
      <c r="K5" s="68"/>
      <c r="L5" s="66"/>
      <c r="M5" s="2"/>
    </row>
    <row r="6" spans="1:13" ht="17.25" customHeight="1" x14ac:dyDescent="0.3">
      <c r="A6" s="2"/>
      <c r="B6" s="61" t="s">
        <v>96</v>
      </c>
      <c r="C6" s="5"/>
      <c r="D6" s="50"/>
      <c r="E6" s="50"/>
      <c r="F6" s="89"/>
      <c r="G6" s="2"/>
      <c r="H6" s="2"/>
      <c r="I6" s="67"/>
      <c r="J6" s="67"/>
      <c r="K6" s="67"/>
      <c r="L6" s="2"/>
      <c r="M6" s="2"/>
    </row>
    <row r="7" spans="1:13" ht="17.25" customHeight="1" thickBot="1" x14ac:dyDescent="0.35">
      <c r="A7" s="2"/>
      <c r="B7" s="61"/>
      <c r="C7" s="5"/>
      <c r="D7" s="50"/>
      <c r="E7" s="50"/>
      <c r="F7" s="89"/>
      <c r="G7" s="2"/>
      <c r="H7" s="2"/>
      <c r="I7" s="67"/>
      <c r="J7" s="67"/>
      <c r="K7" s="67"/>
      <c r="L7" s="2"/>
      <c r="M7" s="2"/>
    </row>
    <row r="8" spans="1:13" ht="16" thickBot="1" x14ac:dyDescent="0.4">
      <c r="A8" s="2"/>
      <c r="B8" s="25" t="s">
        <v>8</v>
      </c>
      <c r="C8" s="27" t="s">
        <v>0</v>
      </c>
      <c r="D8" s="16" t="s">
        <v>1</v>
      </c>
      <c r="E8" s="16"/>
      <c r="F8" s="90" t="s">
        <v>2</v>
      </c>
      <c r="G8" s="16" t="s">
        <v>3</v>
      </c>
      <c r="H8" s="16" t="s">
        <v>4</v>
      </c>
      <c r="I8" s="90" t="s">
        <v>58</v>
      </c>
      <c r="J8" s="69" t="s">
        <v>95</v>
      </c>
      <c r="K8" s="80"/>
      <c r="L8" s="13"/>
    </row>
    <row r="9" spans="1:13" ht="31" x14ac:dyDescent="0.35">
      <c r="A9" s="2"/>
      <c r="B9" s="26" t="s">
        <v>20</v>
      </c>
      <c r="C9" s="102" t="s">
        <v>5</v>
      </c>
      <c r="D9" s="108" t="s">
        <v>5</v>
      </c>
      <c r="E9" s="16"/>
      <c r="F9" s="90" t="s">
        <v>6</v>
      </c>
      <c r="G9" s="16" t="s">
        <v>6</v>
      </c>
      <c r="H9" s="16" t="s">
        <v>6</v>
      </c>
      <c r="I9" s="90" t="s">
        <v>6</v>
      </c>
      <c r="J9" s="69" t="s">
        <v>6</v>
      </c>
      <c r="K9" s="80"/>
      <c r="L9" s="14"/>
    </row>
    <row r="10" spans="1:13" ht="15.5" x14ac:dyDescent="0.35">
      <c r="A10" s="2"/>
      <c r="B10" s="26"/>
      <c r="C10" s="28"/>
      <c r="D10" s="10"/>
      <c r="E10" s="10"/>
      <c r="F10" s="80"/>
      <c r="G10" s="10"/>
      <c r="H10" s="10"/>
      <c r="I10" s="80"/>
      <c r="J10" s="70"/>
      <c r="K10" s="80"/>
      <c r="L10" s="14"/>
    </row>
    <row r="11" spans="1:13" ht="15.5" x14ac:dyDescent="0.35">
      <c r="A11" s="2"/>
      <c r="B11" s="17" t="s">
        <v>21</v>
      </c>
      <c r="C11" s="65">
        <v>53334085</v>
      </c>
      <c r="D11" s="12">
        <v>57076571</v>
      </c>
      <c r="E11" s="12"/>
      <c r="F11" s="71">
        <v>62449634.802885853</v>
      </c>
      <c r="G11" s="12">
        <v>62691135</v>
      </c>
      <c r="H11" s="101">
        <v>63416456</v>
      </c>
      <c r="I11" s="97">
        <v>65255336</v>
      </c>
      <c r="J11" s="83">
        <v>67149384</v>
      </c>
      <c r="K11" s="71"/>
      <c r="L11" s="6"/>
    </row>
    <row r="12" spans="1:13" ht="15.5" x14ac:dyDescent="0.35">
      <c r="A12" s="2"/>
      <c r="B12" s="17" t="s">
        <v>22</v>
      </c>
      <c r="C12" s="29">
        <v>-48097367</v>
      </c>
      <c r="D12" s="12">
        <v>-52920727</v>
      </c>
      <c r="E12" s="12"/>
      <c r="F12" s="71">
        <v>-58837602</v>
      </c>
      <c r="G12" s="12">
        <v>-61779482.100000001</v>
      </c>
      <c r="H12" s="12">
        <v>-63632866.563000001</v>
      </c>
      <c r="I12" s="71">
        <v>-65541852.559890002</v>
      </c>
      <c r="J12" s="72">
        <v>-67508108.136686698</v>
      </c>
      <c r="K12" s="71"/>
      <c r="M12" s="15"/>
    </row>
    <row r="13" spans="1:13" ht="19" customHeight="1" thickBot="1" x14ac:dyDescent="0.4">
      <c r="A13" s="2"/>
      <c r="B13" s="17" t="s">
        <v>7</v>
      </c>
      <c r="C13" s="98">
        <v>-3200000</v>
      </c>
      <c r="D13" s="100">
        <v>-3100000</v>
      </c>
      <c r="E13" s="100"/>
      <c r="F13" s="99">
        <v>-1200000</v>
      </c>
      <c r="G13" s="100">
        <v>-600000</v>
      </c>
      <c r="H13" s="100">
        <v>-600000</v>
      </c>
      <c r="I13" s="99">
        <v>-600000</v>
      </c>
      <c r="J13" s="103">
        <v>-600000</v>
      </c>
      <c r="K13" s="71"/>
      <c r="M13" s="15"/>
    </row>
    <row r="14" spans="1:13" ht="16" thickBot="1" x14ac:dyDescent="0.4">
      <c r="A14" s="2"/>
      <c r="B14" s="17" t="s">
        <v>25</v>
      </c>
      <c r="C14" s="29">
        <v>2036718</v>
      </c>
      <c r="D14" s="71">
        <v>1055844</v>
      </c>
      <c r="E14" s="71"/>
      <c r="F14" s="71">
        <v>2412032.8028858528</v>
      </c>
      <c r="G14" s="12">
        <v>311652.89999999851</v>
      </c>
      <c r="H14" s="12">
        <v>-816410.56300000101</v>
      </c>
      <c r="I14" s="71">
        <v>-886516.55989000201</v>
      </c>
      <c r="J14" s="72">
        <v>-958724.1366866976</v>
      </c>
      <c r="K14" s="71"/>
      <c r="L14" s="6"/>
    </row>
    <row r="15" spans="1:13" ht="16" thickBot="1" x14ac:dyDescent="0.4">
      <c r="A15" s="2"/>
      <c r="B15" s="7" t="s">
        <v>26</v>
      </c>
      <c r="C15" s="19">
        <v>20594853</v>
      </c>
      <c r="D15" s="18">
        <v>21650697</v>
      </c>
      <c r="E15" s="18"/>
      <c r="F15" s="91">
        <v>24062729.802885853</v>
      </c>
      <c r="G15" s="18">
        <v>24374382.702885851</v>
      </c>
      <c r="H15" s="18">
        <v>23557972.13988585</v>
      </c>
      <c r="I15" s="91">
        <v>22671454.579995848</v>
      </c>
      <c r="J15" s="73">
        <v>21712729.443309151</v>
      </c>
      <c r="K15" s="71"/>
      <c r="L15" s="6"/>
    </row>
    <row r="16" spans="1:13" x14ac:dyDescent="0.3">
      <c r="A16" s="2"/>
      <c r="B16" s="8"/>
      <c r="C16" s="2"/>
      <c r="D16" s="2"/>
      <c r="E16" s="2"/>
      <c r="F16" s="92"/>
      <c r="G16" s="2"/>
      <c r="H16" s="2"/>
      <c r="I16" s="67"/>
      <c r="J16" s="67"/>
      <c r="K16" s="67"/>
      <c r="L16" s="2"/>
      <c r="M16" s="2"/>
    </row>
    <row r="17" spans="1:13" ht="12.75" customHeight="1" thickBot="1" x14ac:dyDescent="0.35">
      <c r="A17" s="2"/>
      <c r="B17" s="9"/>
      <c r="C17" s="2"/>
      <c r="D17" s="2"/>
      <c r="E17" s="2"/>
      <c r="F17" s="92"/>
      <c r="G17" s="9"/>
      <c r="H17" s="2"/>
      <c r="I17" s="67"/>
      <c r="J17" s="67"/>
      <c r="K17" s="67"/>
      <c r="L17" s="2"/>
      <c r="M17" s="2"/>
    </row>
    <row r="18" spans="1:13" ht="16.149999999999999" customHeight="1" x14ac:dyDescent="0.35">
      <c r="A18" s="2"/>
      <c r="B18" s="51"/>
      <c r="C18" s="54" t="s">
        <v>0</v>
      </c>
      <c r="D18" s="20" t="s">
        <v>1</v>
      </c>
      <c r="E18" s="20"/>
      <c r="F18" s="93" t="s">
        <v>2</v>
      </c>
      <c r="G18" s="20" t="s">
        <v>3</v>
      </c>
      <c r="H18" s="20" t="s">
        <v>4</v>
      </c>
      <c r="I18" s="93" t="s">
        <v>58</v>
      </c>
      <c r="J18" s="74" t="s">
        <v>94</v>
      </c>
      <c r="K18" s="64"/>
      <c r="L18" s="2"/>
      <c r="M18" s="2"/>
    </row>
    <row r="19" spans="1:13" ht="16.149999999999999" customHeight="1" x14ac:dyDescent="0.35">
      <c r="A19" s="2"/>
      <c r="B19" s="52"/>
      <c r="C19" s="55" t="s">
        <v>18</v>
      </c>
      <c r="D19" s="64" t="s">
        <v>18</v>
      </c>
      <c r="E19" s="21"/>
      <c r="F19" s="64" t="s">
        <v>18</v>
      </c>
      <c r="G19" s="21" t="s">
        <v>18</v>
      </c>
      <c r="H19" s="21" t="s">
        <v>18</v>
      </c>
      <c r="I19" s="64" t="s">
        <v>18</v>
      </c>
      <c r="J19" s="75" t="s">
        <v>18</v>
      </c>
      <c r="K19" s="64"/>
      <c r="L19" s="2"/>
      <c r="M19" s="2"/>
    </row>
    <row r="20" spans="1:13" ht="16.149999999999999" customHeight="1" x14ac:dyDescent="0.35">
      <c r="A20" s="2"/>
      <c r="B20" s="52" t="s">
        <v>16</v>
      </c>
      <c r="C20" s="56">
        <v>13840122.92</v>
      </c>
      <c r="D20" s="62">
        <v>12779012.64000006</v>
      </c>
      <c r="E20" s="24" t="s">
        <v>70</v>
      </c>
      <c r="F20" s="62">
        <v>13162383</v>
      </c>
      <c r="G20" s="24">
        <v>13557254</v>
      </c>
      <c r="H20" s="24">
        <v>13963972</v>
      </c>
      <c r="I20" s="62">
        <v>14382891</v>
      </c>
      <c r="J20" s="76">
        <v>14814378</v>
      </c>
      <c r="K20" s="62"/>
      <c r="L20" s="2"/>
      <c r="M20" s="2"/>
    </row>
    <row r="21" spans="1:13" ht="16.149999999999999" customHeight="1" x14ac:dyDescent="0.35">
      <c r="A21" s="2"/>
      <c r="B21" s="53" t="s">
        <v>9</v>
      </c>
      <c r="C21" s="56">
        <v>696500</v>
      </c>
      <c r="D21" s="62">
        <v>547167</v>
      </c>
      <c r="E21" s="24"/>
      <c r="F21" s="62">
        <v>563582</v>
      </c>
      <c r="G21" s="24">
        <v>580489</v>
      </c>
      <c r="H21" s="24">
        <v>597904</v>
      </c>
      <c r="I21" s="62">
        <v>615841</v>
      </c>
      <c r="J21" s="76">
        <v>634316</v>
      </c>
      <c r="K21" s="62"/>
      <c r="L21" s="2"/>
      <c r="M21" s="2"/>
    </row>
    <row r="22" spans="1:13" ht="32.15" customHeight="1" x14ac:dyDescent="0.35">
      <c r="A22" s="2"/>
      <c r="B22" s="53" t="s">
        <v>10</v>
      </c>
      <c r="C22" s="56">
        <v>18016318.989999998</v>
      </c>
      <c r="D22" s="62">
        <v>20702073.590000011</v>
      </c>
      <c r="E22" s="24" t="s">
        <v>71</v>
      </c>
      <c r="F22" s="62">
        <v>21323136</v>
      </c>
      <c r="G22" s="24">
        <v>21962830</v>
      </c>
      <c r="H22" s="24">
        <v>22621715</v>
      </c>
      <c r="I22" s="62">
        <v>23300366</v>
      </c>
      <c r="J22" s="76">
        <v>23999377</v>
      </c>
      <c r="K22" s="62"/>
      <c r="L22" s="2"/>
      <c r="M22" s="2"/>
    </row>
    <row r="23" spans="1:13" ht="32.15" customHeight="1" x14ac:dyDescent="0.35">
      <c r="A23" s="2"/>
      <c r="B23" s="53" t="s">
        <v>23</v>
      </c>
      <c r="C23" s="56">
        <v>2455945.91</v>
      </c>
      <c r="D23" s="62">
        <v>2988591.8099999982</v>
      </c>
      <c r="E23" s="24" t="s">
        <v>67</v>
      </c>
      <c r="F23" s="62">
        <v>3227679</v>
      </c>
      <c r="G23" s="24">
        <v>3324509</v>
      </c>
      <c r="H23" s="24">
        <v>3424244</v>
      </c>
      <c r="I23" s="62">
        <v>3526971</v>
      </c>
      <c r="J23" s="76">
        <v>3632780</v>
      </c>
      <c r="K23" s="62"/>
      <c r="L23" s="2"/>
      <c r="M23" s="48"/>
    </row>
    <row r="24" spans="1:13" ht="32.15" customHeight="1" x14ac:dyDescent="0.35">
      <c r="A24" s="2"/>
      <c r="B24" s="53" t="s">
        <v>17</v>
      </c>
      <c r="C24" s="56">
        <v>7498568.4299999997</v>
      </c>
      <c r="D24" s="62">
        <v>8002339.71</v>
      </c>
      <c r="E24" s="24" t="s">
        <v>69</v>
      </c>
      <c r="F24" s="62">
        <v>8242410</v>
      </c>
      <c r="G24" s="24">
        <v>8489682</v>
      </c>
      <c r="H24" s="24">
        <v>8744372</v>
      </c>
      <c r="I24" s="62">
        <v>9006703</v>
      </c>
      <c r="J24" s="76">
        <v>9276904</v>
      </c>
      <c r="K24" s="62"/>
      <c r="L24" s="2"/>
      <c r="M24" s="2"/>
    </row>
    <row r="25" spans="1:13" ht="32.15" customHeight="1" x14ac:dyDescent="0.35">
      <c r="A25" s="2"/>
      <c r="B25" s="53" t="s">
        <v>11</v>
      </c>
      <c r="C25" s="57">
        <v>2136413.62</v>
      </c>
      <c r="D25" s="62">
        <v>2355207.6899999981</v>
      </c>
      <c r="E25" s="24" t="s">
        <v>64</v>
      </c>
      <c r="F25" s="62">
        <v>2543624</v>
      </c>
      <c r="G25" s="24">
        <v>2619933</v>
      </c>
      <c r="H25" s="24">
        <v>2698531</v>
      </c>
      <c r="I25" s="62">
        <v>2779487</v>
      </c>
      <c r="J25" s="76">
        <v>2862872</v>
      </c>
      <c r="K25" s="62"/>
      <c r="M25" s="47"/>
    </row>
    <row r="26" spans="1:13" ht="16.149999999999999" customHeight="1" x14ac:dyDescent="0.35">
      <c r="A26" s="2"/>
      <c r="B26" s="53" t="s">
        <v>13</v>
      </c>
      <c r="C26" s="57">
        <v>6275000</v>
      </c>
      <c r="D26" s="62">
        <v>8141981.2300000042</v>
      </c>
      <c r="E26" s="24" t="s">
        <v>68</v>
      </c>
      <c r="F26" s="62">
        <v>8386241</v>
      </c>
      <c r="G26" s="24">
        <v>8637828</v>
      </c>
      <c r="H26" s="24">
        <v>8896963</v>
      </c>
      <c r="I26" s="62">
        <v>9163872</v>
      </c>
      <c r="J26" s="76">
        <v>9438788</v>
      </c>
      <c r="K26" s="62"/>
      <c r="L26" s="2"/>
      <c r="M26" s="2"/>
    </row>
    <row r="27" spans="1:13" ht="16.149999999999999" customHeight="1" x14ac:dyDescent="0.35">
      <c r="A27" s="2"/>
      <c r="B27" s="53" t="s">
        <v>15</v>
      </c>
      <c r="C27" s="57">
        <v>1019736.73</v>
      </c>
      <c r="D27" s="62">
        <v>400000</v>
      </c>
      <c r="E27" s="24"/>
      <c r="F27" s="62">
        <v>200000</v>
      </c>
      <c r="G27" s="24">
        <v>200000</v>
      </c>
      <c r="H27" s="24">
        <v>200000</v>
      </c>
      <c r="I27" s="62">
        <v>200000</v>
      </c>
      <c r="J27" s="76">
        <v>200000</v>
      </c>
      <c r="K27" s="62"/>
      <c r="M27" s="2"/>
    </row>
    <row r="28" spans="1:13" ht="16.149999999999999" customHeight="1" x14ac:dyDescent="0.35">
      <c r="A28" s="2"/>
      <c r="B28" s="53" t="s">
        <v>14</v>
      </c>
      <c r="C28" s="57">
        <v>841432</v>
      </c>
      <c r="D28" s="62">
        <v>841432</v>
      </c>
      <c r="E28" s="24" t="s">
        <v>65</v>
      </c>
      <c r="F28" s="62">
        <v>841432</v>
      </c>
      <c r="G28" s="24">
        <v>841432</v>
      </c>
      <c r="H28" s="24">
        <v>841432</v>
      </c>
      <c r="I28" s="62">
        <v>841432</v>
      </c>
      <c r="J28" s="76">
        <v>841432</v>
      </c>
      <c r="K28" s="62"/>
      <c r="M28" s="2"/>
    </row>
    <row r="29" spans="1:13" ht="15" customHeight="1" x14ac:dyDescent="0.35">
      <c r="A29" s="2"/>
      <c r="B29" s="96" t="s">
        <v>61</v>
      </c>
      <c r="C29" s="57"/>
      <c r="D29" s="62"/>
      <c r="E29" s="62"/>
      <c r="F29" s="62">
        <v>4503619.80288585</v>
      </c>
      <c r="G29" s="62">
        <v>4350000</v>
      </c>
      <c r="H29" s="62">
        <v>4200000</v>
      </c>
      <c r="I29" s="62">
        <v>4200000</v>
      </c>
      <c r="J29" s="76">
        <v>4200000</v>
      </c>
      <c r="K29" s="62"/>
      <c r="M29" s="2"/>
    </row>
    <row r="30" spans="1:13" ht="16.149999999999999" customHeight="1" x14ac:dyDescent="0.35">
      <c r="A30" s="2"/>
      <c r="B30" s="96" t="s">
        <v>24</v>
      </c>
      <c r="C30" s="57"/>
      <c r="D30" s="62"/>
      <c r="E30" s="62"/>
      <c r="F30" s="62">
        <v>-872800</v>
      </c>
      <c r="G30" s="62">
        <v>-2211000</v>
      </c>
      <c r="H30" s="62">
        <v>-3121000</v>
      </c>
      <c r="I30" s="62">
        <v>-3121000</v>
      </c>
      <c r="J30" s="76">
        <v>-3121000</v>
      </c>
      <c r="K30" s="62"/>
      <c r="L30" s="67"/>
      <c r="M30" s="2"/>
    </row>
    <row r="31" spans="1:13" ht="32.15" customHeight="1" x14ac:dyDescent="0.35">
      <c r="A31" s="2"/>
      <c r="B31" s="53" t="s">
        <v>12</v>
      </c>
      <c r="C31" s="57">
        <v>318199.83</v>
      </c>
      <c r="D31" s="62">
        <v>318765.32999999984</v>
      </c>
      <c r="E31" s="24" t="s">
        <v>66</v>
      </c>
      <c r="F31" s="62">
        <v>328328</v>
      </c>
      <c r="G31" s="24">
        <v>338178</v>
      </c>
      <c r="H31" s="24">
        <v>348323</v>
      </c>
      <c r="I31" s="62">
        <v>358773</v>
      </c>
      <c r="J31" s="76">
        <v>369537</v>
      </c>
      <c r="K31" s="62"/>
      <c r="L31" s="2"/>
      <c r="M31" s="2"/>
    </row>
    <row r="32" spans="1:13" ht="14.5" thickBot="1" x14ac:dyDescent="0.35">
      <c r="B32" s="22" t="s">
        <v>62</v>
      </c>
      <c r="C32" s="58"/>
      <c r="D32" s="63"/>
      <c r="E32" s="59"/>
      <c r="F32" s="63"/>
      <c r="G32" s="59"/>
      <c r="H32" s="59"/>
      <c r="I32" s="63"/>
      <c r="J32" s="77"/>
      <c r="K32" s="81"/>
    </row>
    <row r="33" spans="2:11" ht="14.5" thickBot="1" x14ac:dyDescent="0.35">
      <c r="B33" s="23" t="s">
        <v>19</v>
      </c>
      <c r="C33" s="104">
        <v>53098238.429999985</v>
      </c>
      <c r="D33" s="104">
        <v>57076571.000000067</v>
      </c>
      <c r="E33" s="104"/>
      <c r="F33" s="105">
        <v>62449634.802885853</v>
      </c>
      <c r="G33" s="104">
        <v>62691135</v>
      </c>
      <c r="H33" s="106">
        <v>63416456</v>
      </c>
      <c r="I33" s="107">
        <v>65255336</v>
      </c>
      <c r="J33" s="107">
        <v>67149384</v>
      </c>
      <c r="K33" s="82"/>
    </row>
    <row r="35" spans="2:11" hidden="1" x14ac:dyDescent="0.3">
      <c r="B35" s="3" t="s">
        <v>72</v>
      </c>
      <c r="C35" s="30">
        <v>-235846.5700000152</v>
      </c>
      <c r="D35" s="30">
        <v>6.7055225372314453E-8</v>
      </c>
      <c r="E35" s="30">
        <v>0</v>
      </c>
      <c r="F35" s="94">
        <v>0</v>
      </c>
      <c r="G35" s="30">
        <v>0</v>
      </c>
      <c r="H35" s="30">
        <v>0</v>
      </c>
      <c r="I35" s="30">
        <v>0</v>
      </c>
      <c r="J35" s="30"/>
    </row>
    <row r="37" spans="2:11" x14ac:dyDescent="0.3">
      <c r="C37" s="60"/>
    </row>
    <row r="38" spans="2:11" x14ac:dyDescent="0.3">
      <c r="C38" s="60"/>
    </row>
  </sheetData>
  <pageMargins left="0.7" right="0.7" top="0.75" bottom="0.75" header="0.3" footer="0.3"/>
  <pageSetup paperSize="9" scale="81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C1:N47"/>
  <sheetViews>
    <sheetView topLeftCell="A13" workbookViewId="0">
      <selection activeCell="J26" sqref="J26:J27"/>
    </sheetView>
  </sheetViews>
  <sheetFormatPr defaultRowHeight="15.5" x14ac:dyDescent="0.35"/>
  <cols>
    <col min="5" max="5" width="11.15234375" style="84" bestFit="1" customWidth="1"/>
    <col min="6" max="6" width="13.765625" style="85" bestFit="1" customWidth="1"/>
    <col min="7" max="7" width="20.765625" bestFit="1" customWidth="1"/>
    <col min="9" max="9" width="17.69140625" bestFit="1" customWidth="1"/>
    <col min="10" max="10" width="13" bestFit="1" customWidth="1"/>
    <col min="13" max="13" width="16.61328125" bestFit="1" customWidth="1"/>
    <col min="14" max="14" width="11.15234375" bestFit="1" customWidth="1"/>
  </cols>
  <sheetData>
    <row r="1" spans="3:14" x14ac:dyDescent="0.35">
      <c r="C1" t="s">
        <v>88</v>
      </c>
      <c r="F1" s="87">
        <f>SUM(F3:F50)</f>
        <v>4503619.80288585</v>
      </c>
    </row>
    <row r="2" spans="3:14" x14ac:dyDescent="0.35">
      <c r="I2" t="s">
        <v>87</v>
      </c>
      <c r="J2" t="s">
        <v>86</v>
      </c>
    </row>
    <row r="3" spans="3:14" x14ac:dyDescent="0.35">
      <c r="C3" t="s">
        <v>73</v>
      </c>
      <c r="D3">
        <f>+(300-48)/12</f>
        <v>21</v>
      </c>
      <c r="E3" s="84">
        <v>17894.888055329797</v>
      </c>
      <c r="F3" s="85">
        <f>+E3*D3</f>
        <v>375792.64916192571</v>
      </c>
      <c r="I3" s="84">
        <v>17206.623130124801</v>
      </c>
      <c r="J3" s="84">
        <f>+I3*1.04</f>
        <v>17894.888055329793</v>
      </c>
    </row>
    <row r="4" spans="3:14" x14ac:dyDescent="0.35">
      <c r="C4" t="s">
        <v>74</v>
      </c>
      <c r="D4">
        <f t="shared" ref="D4:D14" si="0">+(300-48)/12</f>
        <v>21</v>
      </c>
      <c r="E4" s="84">
        <f>+E3/12*11</f>
        <v>16403.647384052314</v>
      </c>
      <c r="F4" s="85">
        <f>+E4*D4</f>
        <v>344476.59506509861</v>
      </c>
    </row>
    <row r="5" spans="3:14" x14ac:dyDescent="0.35">
      <c r="C5" t="s">
        <v>75</v>
      </c>
      <c r="D5">
        <f t="shared" si="0"/>
        <v>21</v>
      </c>
      <c r="E5" s="84">
        <f>+E3/12*10</f>
        <v>14912.406712774829</v>
      </c>
      <c r="F5" s="85">
        <f>+E5*D5</f>
        <v>313160.54096827144</v>
      </c>
      <c r="L5">
        <f>SUM(D3:D14)</f>
        <v>252</v>
      </c>
      <c r="M5" t="s">
        <v>88</v>
      </c>
      <c r="N5" s="88">
        <f>+G14</f>
        <v>2442652.2195525169</v>
      </c>
    </row>
    <row r="6" spans="3:14" x14ac:dyDescent="0.35">
      <c r="C6" t="s">
        <v>76</v>
      </c>
      <c r="D6">
        <f t="shared" si="0"/>
        <v>21</v>
      </c>
      <c r="E6" s="84">
        <f>+E3/12*9</f>
        <v>13421.166041497347</v>
      </c>
      <c r="F6" s="85">
        <f t="shared" ref="F6:F14" si="1">+E6*D6</f>
        <v>281844.48687144427</v>
      </c>
      <c r="L6">
        <f>SUM(D18:D29)</f>
        <v>48</v>
      </c>
      <c r="M6" t="s">
        <v>92</v>
      </c>
      <c r="N6" s="88">
        <f>+G29</f>
        <v>1092000</v>
      </c>
    </row>
    <row r="7" spans="3:14" x14ac:dyDescent="0.35">
      <c r="C7" t="s">
        <v>77</v>
      </c>
      <c r="D7">
        <f t="shared" si="0"/>
        <v>21</v>
      </c>
      <c r="E7" s="84">
        <f>+E3/12*8</f>
        <v>11929.925370219864</v>
      </c>
      <c r="F7" s="85">
        <f t="shared" si="1"/>
        <v>250528.43277461713</v>
      </c>
      <c r="L7">
        <v>300</v>
      </c>
    </row>
    <row r="8" spans="3:14" x14ac:dyDescent="0.35">
      <c r="C8" t="s">
        <v>78</v>
      </c>
      <c r="D8">
        <f t="shared" si="0"/>
        <v>21</v>
      </c>
      <c r="E8" s="84">
        <f>+E3/12*7</f>
        <v>10438.684698942381</v>
      </c>
      <c r="F8" s="85">
        <f t="shared" si="1"/>
        <v>219212.37867778999</v>
      </c>
      <c r="M8" t="s">
        <v>89</v>
      </c>
      <c r="N8" s="88">
        <f>+F31</f>
        <v>531736.33333333326</v>
      </c>
    </row>
    <row r="9" spans="3:14" x14ac:dyDescent="0.35">
      <c r="C9" t="s">
        <v>79</v>
      </c>
      <c r="D9">
        <f t="shared" si="0"/>
        <v>21</v>
      </c>
      <c r="E9" s="84">
        <f>+E3/12*6</f>
        <v>8947.4440276648984</v>
      </c>
      <c r="F9" s="85">
        <f t="shared" si="1"/>
        <v>187896.32458096286</v>
      </c>
      <c r="L9">
        <f>SUM(D34:D45)</f>
        <v>91</v>
      </c>
      <c r="M9" t="s">
        <v>93</v>
      </c>
      <c r="N9" s="88">
        <f>+G45</f>
        <v>437231.25</v>
      </c>
    </row>
    <row r="10" spans="3:14" x14ac:dyDescent="0.35">
      <c r="C10" t="s">
        <v>80</v>
      </c>
      <c r="D10">
        <f t="shared" si="0"/>
        <v>21</v>
      </c>
      <c r="E10" s="84">
        <f>+E3/12*5</f>
        <v>7456.2033563874147</v>
      </c>
      <c r="F10" s="85">
        <f t="shared" si="1"/>
        <v>156580.27048413572</v>
      </c>
    </row>
    <row r="11" spans="3:14" x14ac:dyDescent="0.35">
      <c r="C11" t="s">
        <v>81</v>
      </c>
      <c r="D11">
        <f t="shared" si="0"/>
        <v>21</v>
      </c>
      <c r="E11" s="84">
        <f>+E3/12*4</f>
        <v>5964.962685109932</v>
      </c>
      <c r="F11" s="85">
        <f t="shared" si="1"/>
        <v>125264.21638730857</v>
      </c>
      <c r="N11" s="88">
        <f>SUM(N5:N9)</f>
        <v>4503619.80288585</v>
      </c>
    </row>
    <row r="12" spans="3:14" x14ac:dyDescent="0.35">
      <c r="C12" t="s">
        <v>82</v>
      </c>
      <c r="D12">
        <f t="shared" si="0"/>
        <v>21</v>
      </c>
      <c r="E12" s="84">
        <f>+E3/12*3</f>
        <v>4473.7220138324492</v>
      </c>
      <c r="F12" s="85">
        <f t="shared" si="1"/>
        <v>93948.162290481428</v>
      </c>
    </row>
    <row r="13" spans="3:14" x14ac:dyDescent="0.35">
      <c r="C13" t="s">
        <v>83</v>
      </c>
      <c r="D13">
        <f t="shared" si="0"/>
        <v>21</v>
      </c>
      <c r="E13" s="84">
        <f>+E3/12*2</f>
        <v>2982.481342554966</v>
      </c>
      <c r="F13" s="85">
        <f t="shared" si="1"/>
        <v>62632.108193654283</v>
      </c>
    </row>
    <row r="14" spans="3:14" x14ac:dyDescent="0.35">
      <c r="C14" t="s">
        <v>84</v>
      </c>
      <c r="D14">
        <f t="shared" si="0"/>
        <v>21</v>
      </c>
      <c r="E14" s="84">
        <f>+E3/12</f>
        <v>1491.240671277483</v>
      </c>
      <c r="F14" s="85">
        <f t="shared" si="1"/>
        <v>31316.054096827142</v>
      </c>
      <c r="G14" s="88">
        <f>SUM(F3:F14)</f>
        <v>2442652.2195525169</v>
      </c>
    </row>
    <row r="16" spans="3:14" x14ac:dyDescent="0.35">
      <c r="C16" t="s">
        <v>85</v>
      </c>
    </row>
    <row r="18" spans="3:7" x14ac:dyDescent="0.35">
      <c r="C18" t="s">
        <v>73</v>
      </c>
      <c r="D18">
        <v>4</v>
      </c>
      <c r="E18" s="84">
        <v>42000</v>
      </c>
      <c r="F18" s="85">
        <f>+E18*D18</f>
        <v>168000</v>
      </c>
    </row>
    <row r="19" spans="3:7" x14ac:dyDescent="0.35">
      <c r="C19" t="s">
        <v>74</v>
      </c>
      <c r="D19">
        <v>4</v>
      </c>
      <c r="E19" s="84">
        <f>+E18/12*11</f>
        <v>38500</v>
      </c>
      <c r="F19" s="85">
        <f>+E19*D19</f>
        <v>154000</v>
      </c>
    </row>
    <row r="20" spans="3:7" x14ac:dyDescent="0.35">
      <c r="C20" t="s">
        <v>75</v>
      </c>
      <c r="D20">
        <v>4</v>
      </c>
      <c r="E20" s="84">
        <f>+E18/12*10</f>
        <v>35000</v>
      </c>
      <c r="F20" s="85">
        <f>+E20*D20</f>
        <v>140000</v>
      </c>
    </row>
    <row r="21" spans="3:7" x14ac:dyDescent="0.35">
      <c r="C21" t="s">
        <v>76</v>
      </c>
      <c r="D21">
        <v>4</v>
      </c>
      <c r="E21" s="84">
        <f>+E18/12*9</f>
        <v>31500</v>
      </c>
      <c r="F21" s="85">
        <f t="shared" ref="F21:F29" si="2">+E21*D21</f>
        <v>126000</v>
      </c>
    </row>
    <row r="22" spans="3:7" x14ac:dyDescent="0.35">
      <c r="C22" t="s">
        <v>77</v>
      </c>
      <c r="D22">
        <v>4</v>
      </c>
      <c r="E22" s="84">
        <f>+E18/12*8</f>
        <v>28000</v>
      </c>
      <c r="F22" s="85">
        <f t="shared" si="2"/>
        <v>112000</v>
      </c>
    </row>
    <row r="23" spans="3:7" x14ac:dyDescent="0.35">
      <c r="C23" t="s">
        <v>78</v>
      </c>
      <c r="D23">
        <v>4</v>
      </c>
      <c r="E23" s="84">
        <f>+E18/12*7</f>
        <v>24500</v>
      </c>
      <c r="F23" s="85">
        <f t="shared" si="2"/>
        <v>98000</v>
      </c>
    </row>
    <row r="24" spans="3:7" x14ac:dyDescent="0.35">
      <c r="C24" t="s">
        <v>79</v>
      </c>
      <c r="D24">
        <v>4</v>
      </c>
      <c r="E24" s="84">
        <f>+E18/12*6</f>
        <v>21000</v>
      </c>
      <c r="F24" s="85">
        <f t="shared" si="2"/>
        <v>84000</v>
      </c>
    </row>
    <row r="25" spans="3:7" x14ac:dyDescent="0.35">
      <c r="C25" t="s">
        <v>80</v>
      </c>
      <c r="D25">
        <v>4</v>
      </c>
      <c r="E25" s="84">
        <f>+E18/12*5</f>
        <v>17500</v>
      </c>
      <c r="F25" s="85">
        <f t="shared" si="2"/>
        <v>70000</v>
      </c>
    </row>
    <row r="26" spans="3:7" x14ac:dyDescent="0.35">
      <c r="C26" t="s">
        <v>81</v>
      </c>
      <c r="D26">
        <v>4</v>
      </c>
      <c r="E26" s="84">
        <f>+E18/12*4</f>
        <v>14000</v>
      </c>
      <c r="F26" s="85">
        <f t="shared" si="2"/>
        <v>56000</v>
      </c>
    </row>
    <row r="27" spans="3:7" x14ac:dyDescent="0.35">
      <c r="C27" t="s">
        <v>82</v>
      </c>
      <c r="D27">
        <v>4</v>
      </c>
      <c r="E27" s="84">
        <f>+E18/12*3</f>
        <v>10500</v>
      </c>
      <c r="F27" s="85">
        <f t="shared" si="2"/>
        <v>42000</v>
      </c>
    </row>
    <row r="28" spans="3:7" x14ac:dyDescent="0.35">
      <c r="C28" t="s">
        <v>83</v>
      </c>
      <c r="D28">
        <v>4</v>
      </c>
      <c r="E28" s="84">
        <f>+E18/12*2</f>
        <v>7000</v>
      </c>
      <c r="F28" s="85">
        <f t="shared" si="2"/>
        <v>28000</v>
      </c>
    </row>
    <row r="29" spans="3:7" x14ac:dyDescent="0.35">
      <c r="C29" t="s">
        <v>84</v>
      </c>
      <c r="D29">
        <v>4</v>
      </c>
      <c r="E29" s="84">
        <f>+E18/12</f>
        <v>3500</v>
      </c>
      <c r="F29" s="85">
        <f t="shared" si="2"/>
        <v>14000</v>
      </c>
      <c r="G29" s="88">
        <f>SUM(F18:F29)</f>
        <v>1092000</v>
      </c>
    </row>
    <row r="31" spans="3:7" x14ac:dyDescent="0.35">
      <c r="C31" t="s">
        <v>89</v>
      </c>
      <c r="F31" s="85">
        <f>(455774/12*7)*2</f>
        <v>531736.33333333326</v>
      </c>
      <c r="G31">
        <f>+F31/2</f>
        <v>265868.16666666663</v>
      </c>
    </row>
    <row r="32" spans="3:7" x14ac:dyDescent="0.35">
      <c r="C32" t="s">
        <v>90</v>
      </c>
      <c r="G32" s="86">
        <f>+I33/H33</f>
        <v>8328.2142857142862</v>
      </c>
    </row>
    <row r="33" spans="3:9" x14ac:dyDescent="0.35">
      <c r="H33" s="84">
        <v>14</v>
      </c>
      <c r="I33" s="85">
        <v>116595</v>
      </c>
    </row>
    <row r="34" spans="3:9" x14ac:dyDescent="0.35">
      <c r="C34" t="s">
        <v>73</v>
      </c>
      <c r="D34">
        <v>14</v>
      </c>
      <c r="E34" s="84">
        <v>8328.2142857142862</v>
      </c>
      <c r="F34" s="85">
        <f>+E34*D34</f>
        <v>116595</v>
      </c>
    </row>
    <row r="35" spans="3:9" x14ac:dyDescent="0.35">
      <c r="C35" t="s">
        <v>74</v>
      </c>
      <c r="D35">
        <v>7</v>
      </c>
      <c r="E35" s="84">
        <f>+E34/12*11</f>
        <v>7634.1964285714294</v>
      </c>
      <c r="F35" s="85">
        <f>+E35*D35</f>
        <v>53439.375000000007</v>
      </c>
    </row>
    <row r="36" spans="3:9" x14ac:dyDescent="0.35">
      <c r="C36" t="s">
        <v>75</v>
      </c>
      <c r="D36">
        <v>7</v>
      </c>
      <c r="E36" s="84">
        <f>+E34/12*10</f>
        <v>6940.1785714285725</v>
      </c>
      <c r="F36" s="85">
        <f>+E36*D36</f>
        <v>48581.250000000007</v>
      </c>
    </row>
    <row r="37" spans="3:9" x14ac:dyDescent="0.35">
      <c r="C37" t="s">
        <v>76</v>
      </c>
      <c r="D37">
        <v>7</v>
      </c>
      <c r="E37" s="84">
        <f>+E34/12*9</f>
        <v>6246.1607142857147</v>
      </c>
      <c r="F37" s="85">
        <f t="shared" ref="F37:F45" si="3">+E37*D37</f>
        <v>43723.125</v>
      </c>
    </row>
    <row r="38" spans="3:9" x14ac:dyDescent="0.35">
      <c r="C38" t="s">
        <v>77</v>
      </c>
      <c r="D38">
        <v>7</v>
      </c>
      <c r="E38" s="84">
        <f>+E34/12*8</f>
        <v>5552.1428571428578</v>
      </c>
      <c r="F38" s="85">
        <f t="shared" si="3"/>
        <v>38865.000000000007</v>
      </c>
    </row>
    <row r="39" spans="3:9" x14ac:dyDescent="0.35">
      <c r="C39" t="s">
        <v>78</v>
      </c>
      <c r="D39">
        <v>7</v>
      </c>
      <c r="E39" s="84">
        <f>+E34/12*7</f>
        <v>4858.1250000000009</v>
      </c>
      <c r="F39" s="85">
        <f t="shared" si="3"/>
        <v>34006.875000000007</v>
      </c>
    </row>
    <row r="40" spans="3:9" x14ac:dyDescent="0.35">
      <c r="C40" t="s">
        <v>79</v>
      </c>
      <c r="D40">
        <v>7</v>
      </c>
      <c r="E40" s="84">
        <f>+E34/12*6</f>
        <v>4164.1071428571431</v>
      </c>
      <c r="F40" s="85">
        <f t="shared" si="3"/>
        <v>29148.75</v>
      </c>
    </row>
    <row r="41" spans="3:9" x14ac:dyDescent="0.35">
      <c r="C41" t="s">
        <v>80</v>
      </c>
      <c r="D41">
        <v>7</v>
      </c>
      <c r="E41" s="84">
        <f>+E34/12*5</f>
        <v>3470.0892857142862</v>
      </c>
      <c r="F41" s="85">
        <f t="shared" si="3"/>
        <v>24290.625000000004</v>
      </c>
    </row>
    <row r="42" spans="3:9" x14ac:dyDescent="0.35">
      <c r="C42" t="s">
        <v>81</v>
      </c>
      <c r="D42">
        <v>7</v>
      </c>
      <c r="E42" s="84">
        <f>+E34/12*4</f>
        <v>2776.0714285714289</v>
      </c>
      <c r="F42" s="85">
        <f t="shared" si="3"/>
        <v>19432.500000000004</v>
      </c>
    </row>
    <row r="43" spans="3:9" x14ac:dyDescent="0.35">
      <c r="C43" t="s">
        <v>82</v>
      </c>
      <c r="D43">
        <v>7</v>
      </c>
      <c r="E43" s="84">
        <f>+E34/12*3</f>
        <v>2082.0535714285716</v>
      </c>
      <c r="F43" s="85">
        <f t="shared" si="3"/>
        <v>14574.375</v>
      </c>
    </row>
    <row r="44" spans="3:9" x14ac:dyDescent="0.35">
      <c r="C44" t="s">
        <v>83</v>
      </c>
      <c r="D44">
        <v>7</v>
      </c>
      <c r="E44" s="84">
        <f>+E34/12*2</f>
        <v>1388.0357142857144</v>
      </c>
      <c r="F44" s="85">
        <f t="shared" si="3"/>
        <v>9716.2500000000018</v>
      </c>
    </row>
    <row r="45" spans="3:9" x14ac:dyDescent="0.35">
      <c r="C45" t="s">
        <v>84</v>
      </c>
      <c r="D45">
        <v>7</v>
      </c>
      <c r="E45" s="84">
        <f>+E34/12</f>
        <v>694.01785714285722</v>
      </c>
      <c r="F45" s="85">
        <f t="shared" si="3"/>
        <v>4858.1250000000009</v>
      </c>
      <c r="G45" s="88">
        <f>SUM(F34:F45)</f>
        <v>437231.25</v>
      </c>
    </row>
    <row r="47" spans="3:9" x14ac:dyDescent="0.35">
      <c r="C47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4:Y34"/>
  <sheetViews>
    <sheetView zoomScale="85" zoomScaleNormal="85" workbookViewId="0">
      <selection activeCell="N16" sqref="N16"/>
    </sheetView>
  </sheetViews>
  <sheetFormatPr defaultRowHeight="15.5" x14ac:dyDescent="0.35"/>
  <sheetData>
    <row r="4" spans="2:25" x14ac:dyDescent="0.35">
      <c r="E4" t="s">
        <v>60</v>
      </c>
    </row>
    <row r="8" spans="2:25" x14ac:dyDescent="0.35">
      <c r="E8" s="11"/>
      <c r="F8" s="11"/>
      <c r="G8" s="11"/>
      <c r="H8" s="11"/>
      <c r="I8" s="11"/>
      <c r="J8" s="11"/>
      <c r="K8" s="11"/>
    </row>
    <row r="9" spans="2:25" ht="46.5" x14ac:dyDescent="0.35">
      <c r="B9" s="11"/>
      <c r="C9" s="11"/>
      <c r="D9" s="11"/>
      <c r="E9" s="31" t="s">
        <v>27</v>
      </c>
      <c r="F9" s="31" t="s">
        <v>28</v>
      </c>
      <c r="G9" s="32" t="s">
        <v>29</v>
      </c>
      <c r="H9" s="32" t="s">
        <v>30</v>
      </c>
      <c r="I9" s="32" t="s">
        <v>31</v>
      </c>
      <c r="J9" s="32" t="s">
        <v>32</v>
      </c>
      <c r="K9" s="32" t="s">
        <v>33</v>
      </c>
      <c r="M9" s="41" t="s">
        <v>57</v>
      </c>
      <c r="O9" s="42" t="s">
        <v>2</v>
      </c>
      <c r="P9" s="42" t="s">
        <v>3</v>
      </c>
      <c r="Q9" s="42" t="s">
        <v>4</v>
      </c>
      <c r="R9" s="42" t="s">
        <v>58</v>
      </c>
      <c r="S9" s="43"/>
      <c r="T9" s="43"/>
      <c r="U9" s="43"/>
      <c r="V9" s="42" t="s">
        <v>2</v>
      </c>
      <c r="W9" s="42" t="s">
        <v>3</v>
      </c>
      <c r="X9" s="42" t="s">
        <v>4</v>
      </c>
      <c r="Y9" s="42" t="s">
        <v>58</v>
      </c>
    </row>
    <row r="10" spans="2:25" ht="16" thickBot="1" x14ac:dyDescent="0.4">
      <c r="B10" s="33" t="s">
        <v>34</v>
      </c>
      <c r="C10" s="34"/>
      <c r="D10" s="34"/>
      <c r="E10" s="33">
        <f t="shared" ref="E10:F10" si="0">SUM(E11:E18)</f>
        <v>404</v>
      </c>
      <c r="F10" s="33">
        <f t="shared" si="0"/>
        <v>637</v>
      </c>
      <c r="G10" s="33">
        <f>SUM(G11:G18)</f>
        <v>669</v>
      </c>
      <c r="H10" s="33">
        <f t="shared" ref="H10:K10" si="1">SUM(H11:H18)</f>
        <v>687</v>
      </c>
      <c r="I10" s="33">
        <f t="shared" si="1"/>
        <v>717</v>
      </c>
      <c r="J10" s="33">
        <f t="shared" si="1"/>
        <v>717</v>
      </c>
      <c r="K10" s="33">
        <f t="shared" si="1"/>
        <v>717</v>
      </c>
      <c r="M10" s="44"/>
      <c r="O10" s="45"/>
      <c r="P10" s="45"/>
      <c r="Q10" s="45"/>
      <c r="R10" s="45"/>
      <c r="V10" s="45"/>
      <c r="W10" s="45"/>
      <c r="X10" s="45"/>
      <c r="Y10" s="45"/>
    </row>
    <row r="11" spans="2:25" x14ac:dyDescent="0.35">
      <c r="B11" s="35" t="s">
        <v>35</v>
      </c>
      <c r="C11" s="35"/>
      <c r="D11" s="35"/>
      <c r="E11" s="36">
        <v>35</v>
      </c>
      <c r="F11" s="36">
        <v>35</v>
      </c>
      <c r="G11" s="37">
        <v>35</v>
      </c>
      <c r="H11" s="37">
        <f>G11</f>
        <v>35</v>
      </c>
      <c r="I11" s="37">
        <v>50</v>
      </c>
      <c r="J11" s="37">
        <f t="shared" ref="J11:K11" si="2">I11</f>
        <v>50</v>
      </c>
      <c r="K11" s="37">
        <f t="shared" si="2"/>
        <v>50</v>
      </c>
    </row>
    <row r="12" spans="2:25" ht="31" x14ac:dyDescent="0.35">
      <c r="B12" s="35" t="s">
        <v>36</v>
      </c>
      <c r="C12" s="35"/>
      <c r="D12" s="35"/>
      <c r="E12" s="38">
        <v>80</v>
      </c>
      <c r="F12" s="38">
        <v>85</v>
      </c>
      <c r="G12" s="39">
        <v>85</v>
      </c>
      <c r="H12" s="39">
        <f t="shared" ref="H12:K18" si="3">G12</f>
        <v>85</v>
      </c>
      <c r="I12" s="39">
        <f t="shared" si="3"/>
        <v>85</v>
      </c>
      <c r="J12" s="39">
        <f t="shared" si="3"/>
        <v>85</v>
      </c>
      <c r="K12" s="39">
        <f t="shared" si="3"/>
        <v>85</v>
      </c>
      <c r="M12" s="44" t="s">
        <v>59</v>
      </c>
      <c r="O12" s="45">
        <v>0.03</v>
      </c>
      <c r="P12" s="45">
        <v>0.03</v>
      </c>
      <c r="Q12" s="45">
        <v>0.03</v>
      </c>
      <c r="R12" s="45">
        <v>0.03</v>
      </c>
      <c r="S12" s="46"/>
      <c r="V12" s="45">
        <v>0.03</v>
      </c>
      <c r="W12" s="45">
        <v>0.03</v>
      </c>
      <c r="X12" s="45">
        <v>0.03</v>
      </c>
      <c r="Y12" s="45">
        <v>0.03</v>
      </c>
    </row>
    <row r="13" spans="2:25" x14ac:dyDescent="0.35">
      <c r="B13" s="35" t="s">
        <v>37</v>
      </c>
      <c r="C13" s="35"/>
      <c r="D13" s="35"/>
      <c r="E13" s="38">
        <v>77</v>
      </c>
      <c r="F13" s="38">
        <v>77</v>
      </c>
      <c r="G13" s="39">
        <v>77</v>
      </c>
      <c r="H13" s="39">
        <f t="shared" si="3"/>
        <v>77</v>
      </c>
      <c r="I13" s="39">
        <f t="shared" si="3"/>
        <v>77</v>
      </c>
      <c r="J13" s="39">
        <f t="shared" si="3"/>
        <v>77</v>
      </c>
      <c r="K13" s="39">
        <f t="shared" si="3"/>
        <v>77</v>
      </c>
      <c r="M13" s="44"/>
      <c r="O13" s="45"/>
      <c r="P13" s="45"/>
      <c r="Q13" s="45"/>
      <c r="R13" s="45"/>
      <c r="V13" s="45"/>
      <c r="W13" s="45"/>
      <c r="X13" s="45"/>
      <c r="Y13" s="45"/>
    </row>
    <row r="14" spans="2:25" x14ac:dyDescent="0.35">
      <c r="B14" s="35" t="s">
        <v>38</v>
      </c>
      <c r="C14" s="35"/>
      <c r="D14" s="35"/>
      <c r="E14" s="38">
        <v>140</v>
      </c>
      <c r="F14" s="38">
        <v>140</v>
      </c>
      <c r="G14" s="39">
        <v>140</v>
      </c>
      <c r="H14" s="39">
        <f t="shared" si="3"/>
        <v>140</v>
      </c>
      <c r="I14" s="39">
        <f t="shared" si="3"/>
        <v>140</v>
      </c>
      <c r="J14" s="39">
        <f t="shared" si="3"/>
        <v>140</v>
      </c>
      <c r="K14" s="39">
        <f t="shared" si="3"/>
        <v>140</v>
      </c>
    </row>
    <row r="15" spans="2:25" x14ac:dyDescent="0.35">
      <c r="B15" s="35" t="s">
        <v>39</v>
      </c>
      <c r="C15" s="35"/>
      <c r="D15" s="35"/>
      <c r="E15" s="38">
        <v>72</v>
      </c>
      <c r="F15" s="38">
        <v>88</v>
      </c>
      <c r="G15" s="39">
        <v>90</v>
      </c>
      <c r="H15" s="39">
        <f t="shared" si="3"/>
        <v>90</v>
      </c>
      <c r="I15" s="39">
        <f t="shared" si="3"/>
        <v>90</v>
      </c>
      <c r="J15" s="39">
        <f t="shared" si="3"/>
        <v>90</v>
      </c>
      <c r="K15" s="39">
        <f t="shared" si="3"/>
        <v>90</v>
      </c>
    </row>
    <row r="16" spans="2:25" x14ac:dyDescent="0.35">
      <c r="B16" s="35" t="s">
        <v>40</v>
      </c>
      <c r="C16" s="35"/>
      <c r="D16" s="35"/>
      <c r="E16" s="38"/>
      <c r="F16" s="38">
        <v>70</v>
      </c>
      <c r="G16" s="39">
        <v>75</v>
      </c>
      <c r="H16" s="39">
        <f t="shared" si="3"/>
        <v>75</v>
      </c>
      <c r="I16" s="39">
        <f t="shared" si="3"/>
        <v>75</v>
      </c>
      <c r="J16" s="39">
        <f t="shared" si="3"/>
        <v>75</v>
      </c>
      <c r="K16" s="39">
        <f t="shared" si="3"/>
        <v>75</v>
      </c>
    </row>
    <row r="17" spans="2:11" x14ac:dyDescent="0.35">
      <c r="B17" s="35" t="s">
        <v>41</v>
      </c>
      <c r="C17" s="35"/>
      <c r="D17" s="35"/>
      <c r="E17" s="38"/>
      <c r="F17" s="38">
        <v>100</v>
      </c>
      <c r="G17" s="39">
        <v>100</v>
      </c>
      <c r="H17" s="39">
        <f t="shared" si="3"/>
        <v>100</v>
      </c>
      <c r="I17" s="39">
        <f t="shared" si="3"/>
        <v>100</v>
      </c>
      <c r="J17" s="39">
        <f t="shared" si="3"/>
        <v>100</v>
      </c>
      <c r="K17" s="39">
        <f t="shared" si="3"/>
        <v>100</v>
      </c>
    </row>
    <row r="18" spans="2:11" x14ac:dyDescent="0.35">
      <c r="B18" s="35" t="s">
        <v>42</v>
      </c>
      <c r="C18" s="35"/>
      <c r="D18" s="35"/>
      <c r="E18" s="38"/>
      <c r="F18" s="38">
        <v>42</v>
      </c>
      <c r="G18" s="39">
        <v>67</v>
      </c>
      <c r="H18" s="39">
        <v>85</v>
      </c>
      <c r="I18" s="39">
        <v>100</v>
      </c>
      <c r="J18" s="39">
        <f t="shared" si="3"/>
        <v>100</v>
      </c>
      <c r="K18" s="39">
        <f t="shared" si="3"/>
        <v>100</v>
      </c>
    </row>
    <row r="19" spans="2:11" x14ac:dyDescent="0.35"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2:11" ht="16" thickBot="1" x14ac:dyDescent="0.4">
      <c r="B20" s="33" t="s">
        <v>43</v>
      </c>
      <c r="C20" s="34"/>
      <c r="D20" s="34"/>
      <c r="E20" s="34"/>
      <c r="F20" s="33">
        <f>SUM(F21:F33)</f>
        <v>109</v>
      </c>
      <c r="G20" s="33">
        <f t="shared" ref="G20:K20" si="4">SUM(G21:G33)</f>
        <v>126</v>
      </c>
      <c r="H20" s="33">
        <f t="shared" si="4"/>
        <v>126</v>
      </c>
      <c r="I20" s="33">
        <f t="shared" si="4"/>
        <v>146</v>
      </c>
      <c r="J20" s="33">
        <f t="shared" si="4"/>
        <v>146</v>
      </c>
      <c r="K20" s="33">
        <f t="shared" si="4"/>
        <v>146</v>
      </c>
    </row>
    <row r="21" spans="2:11" x14ac:dyDescent="0.35">
      <c r="B21" s="35" t="s">
        <v>44</v>
      </c>
      <c r="C21" s="35"/>
      <c r="D21" s="35"/>
      <c r="E21" s="36">
        <v>22</v>
      </c>
      <c r="F21" s="36">
        <v>24</v>
      </c>
      <c r="G21" s="37">
        <v>24</v>
      </c>
      <c r="H21" s="37">
        <f>G21</f>
        <v>24</v>
      </c>
      <c r="I21" s="37">
        <f t="shared" ref="I21:K21" si="5">H21</f>
        <v>24</v>
      </c>
      <c r="J21" s="37">
        <f t="shared" si="5"/>
        <v>24</v>
      </c>
      <c r="K21" s="37">
        <f t="shared" si="5"/>
        <v>24</v>
      </c>
    </row>
    <row r="22" spans="2:11" x14ac:dyDescent="0.35">
      <c r="B22" s="35" t="s">
        <v>45</v>
      </c>
      <c r="C22" s="35"/>
      <c r="D22" s="35"/>
      <c r="E22" s="38">
        <v>16</v>
      </c>
      <c r="F22" s="38">
        <v>0</v>
      </c>
      <c r="G22" s="39">
        <v>0</v>
      </c>
      <c r="H22" s="39">
        <f t="shared" ref="H22:K30" si="6">G22</f>
        <v>0</v>
      </c>
      <c r="I22" s="39">
        <f t="shared" si="6"/>
        <v>0</v>
      </c>
      <c r="J22" s="39">
        <f t="shared" si="6"/>
        <v>0</v>
      </c>
      <c r="K22" s="39">
        <f t="shared" si="6"/>
        <v>0</v>
      </c>
    </row>
    <row r="23" spans="2:11" x14ac:dyDescent="0.35">
      <c r="B23" s="35" t="s">
        <v>46</v>
      </c>
      <c r="C23" s="35"/>
      <c r="D23" s="35"/>
      <c r="E23" s="38">
        <v>14</v>
      </c>
      <c r="F23" s="38">
        <v>14</v>
      </c>
      <c r="G23" s="39">
        <v>14</v>
      </c>
      <c r="H23" s="39">
        <f t="shared" si="6"/>
        <v>14</v>
      </c>
      <c r="I23" s="39">
        <f t="shared" si="6"/>
        <v>14</v>
      </c>
      <c r="J23" s="39">
        <f t="shared" si="6"/>
        <v>14</v>
      </c>
      <c r="K23" s="39">
        <f t="shared" si="6"/>
        <v>14</v>
      </c>
    </row>
    <row r="24" spans="2:11" x14ac:dyDescent="0.35">
      <c r="B24" s="35" t="s">
        <v>47</v>
      </c>
      <c r="C24" s="35"/>
      <c r="D24" s="35"/>
      <c r="E24" s="38">
        <v>17</v>
      </c>
      <c r="F24" s="38">
        <v>16</v>
      </c>
      <c r="G24" s="39">
        <v>14</v>
      </c>
      <c r="H24" s="39">
        <f t="shared" si="6"/>
        <v>14</v>
      </c>
      <c r="I24" s="39">
        <f t="shared" si="6"/>
        <v>14</v>
      </c>
      <c r="J24" s="39">
        <f t="shared" si="6"/>
        <v>14</v>
      </c>
      <c r="K24" s="39">
        <f t="shared" si="6"/>
        <v>14</v>
      </c>
    </row>
    <row r="25" spans="2:11" x14ac:dyDescent="0.35">
      <c r="B25" s="35" t="s">
        <v>48</v>
      </c>
      <c r="C25" s="35"/>
      <c r="D25" s="35"/>
      <c r="E25" s="38">
        <v>15</v>
      </c>
      <c r="F25" s="38">
        <v>15</v>
      </c>
      <c r="G25" s="39">
        <v>15</v>
      </c>
      <c r="H25" s="39">
        <f t="shared" si="6"/>
        <v>15</v>
      </c>
      <c r="I25" s="39">
        <f t="shared" si="6"/>
        <v>15</v>
      </c>
      <c r="J25" s="39">
        <f t="shared" si="6"/>
        <v>15</v>
      </c>
      <c r="K25" s="39">
        <f t="shared" si="6"/>
        <v>15</v>
      </c>
    </row>
    <row r="26" spans="2:11" x14ac:dyDescent="0.35">
      <c r="B26" s="35" t="s">
        <v>49</v>
      </c>
      <c r="C26" s="35"/>
      <c r="D26" s="35"/>
      <c r="E26" s="38">
        <v>18</v>
      </c>
      <c r="F26" s="38">
        <v>16</v>
      </c>
      <c r="G26" s="39">
        <v>14</v>
      </c>
      <c r="H26" s="39">
        <f t="shared" si="6"/>
        <v>14</v>
      </c>
      <c r="I26" s="39">
        <f t="shared" si="6"/>
        <v>14</v>
      </c>
      <c r="J26" s="39">
        <f t="shared" si="6"/>
        <v>14</v>
      </c>
      <c r="K26" s="39">
        <f t="shared" si="6"/>
        <v>14</v>
      </c>
    </row>
    <row r="27" spans="2:11" x14ac:dyDescent="0.35">
      <c r="B27" s="35" t="s">
        <v>50</v>
      </c>
      <c r="C27" s="35"/>
      <c r="D27" s="35"/>
      <c r="E27" s="38"/>
      <c r="F27" s="38"/>
      <c r="G27" s="39">
        <v>7</v>
      </c>
      <c r="H27" s="39">
        <f t="shared" si="6"/>
        <v>7</v>
      </c>
      <c r="I27" s="39">
        <f t="shared" si="6"/>
        <v>7</v>
      </c>
      <c r="J27" s="39">
        <f t="shared" si="6"/>
        <v>7</v>
      </c>
      <c r="K27" s="39">
        <f t="shared" si="6"/>
        <v>7</v>
      </c>
    </row>
    <row r="28" spans="2:11" x14ac:dyDescent="0.35">
      <c r="B28" s="35" t="s">
        <v>51</v>
      </c>
      <c r="C28" s="35"/>
      <c r="D28" s="35"/>
      <c r="E28" s="38"/>
      <c r="F28" s="38"/>
      <c r="G28" s="39">
        <v>7</v>
      </c>
      <c r="H28" s="39">
        <f t="shared" si="6"/>
        <v>7</v>
      </c>
      <c r="I28" s="39">
        <f t="shared" si="6"/>
        <v>7</v>
      </c>
      <c r="J28" s="39">
        <f t="shared" si="6"/>
        <v>7</v>
      </c>
      <c r="K28" s="39">
        <f t="shared" si="6"/>
        <v>7</v>
      </c>
    </row>
    <row r="29" spans="2:11" x14ac:dyDescent="0.35">
      <c r="B29" s="35" t="s">
        <v>52</v>
      </c>
      <c r="C29" s="35"/>
      <c r="D29" s="35"/>
      <c r="E29" s="40">
        <v>15</v>
      </c>
      <c r="F29" s="38">
        <v>15</v>
      </c>
      <c r="G29" s="39">
        <v>21</v>
      </c>
      <c r="H29" s="39">
        <f t="shared" si="6"/>
        <v>21</v>
      </c>
      <c r="I29" s="39">
        <f t="shared" si="6"/>
        <v>21</v>
      </c>
      <c r="J29" s="39">
        <f t="shared" si="6"/>
        <v>21</v>
      </c>
      <c r="K29" s="39">
        <f t="shared" si="6"/>
        <v>21</v>
      </c>
    </row>
    <row r="30" spans="2:11" x14ac:dyDescent="0.35">
      <c r="B30" s="35" t="s">
        <v>53</v>
      </c>
      <c r="C30" s="35"/>
      <c r="D30" s="35"/>
      <c r="E30" s="40">
        <v>9</v>
      </c>
      <c r="F30" s="38">
        <v>9</v>
      </c>
      <c r="G30" s="39">
        <v>10</v>
      </c>
      <c r="H30" s="39">
        <f t="shared" si="6"/>
        <v>10</v>
      </c>
      <c r="I30" s="39">
        <f t="shared" si="6"/>
        <v>10</v>
      </c>
      <c r="J30" s="39">
        <f t="shared" si="6"/>
        <v>10</v>
      </c>
      <c r="K30" s="39">
        <f t="shared" si="6"/>
        <v>10</v>
      </c>
    </row>
    <row r="31" spans="2:11" x14ac:dyDescent="0.35">
      <c r="B31" s="35" t="s">
        <v>54</v>
      </c>
      <c r="C31" s="35"/>
      <c r="D31" s="35"/>
      <c r="E31" s="38"/>
      <c r="F31" s="38"/>
      <c r="G31" s="39"/>
      <c r="H31" s="39"/>
      <c r="I31" s="39">
        <v>20</v>
      </c>
      <c r="J31" s="39">
        <v>20</v>
      </c>
      <c r="K31" s="39">
        <v>20</v>
      </c>
    </row>
    <row r="32" spans="2:11" x14ac:dyDescent="0.35">
      <c r="B32" s="39" t="s">
        <v>55</v>
      </c>
      <c r="C32" s="35"/>
      <c r="D32" s="35"/>
      <c r="E32" s="38"/>
      <c r="F32" s="38"/>
      <c r="G32" s="39"/>
      <c r="H32" s="39"/>
      <c r="I32" s="39"/>
      <c r="J32" s="39"/>
      <c r="K32" s="39"/>
    </row>
    <row r="33" spans="2:11" x14ac:dyDescent="0.35">
      <c r="B33" s="39" t="s">
        <v>56</v>
      </c>
      <c r="C33" s="35"/>
      <c r="D33" s="35"/>
      <c r="E33" s="38"/>
      <c r="F33" s="38"/>
      <c r="G33" s="39"/>
      <c r="H33" s="39"/>
      <c r="I33" s="39"/>
      <c r="J33" s="39"/>
      <c r="K33" s="39"/>
    </row>
    <row r="34" spans="2:11" x14ac:dyDescent="0.35">
      <c r="B34" s="11"/>
      <c r="C34" s="11"/>
      <c r="D34" s="11"/>
      <c r="E34" s="11"/>
      <c r="F34" s="11"/>
      <c r="G34" s="11"/>
      <c r="H34" s="11"/>
      <c r="I34" s="11"/>
      <c r="J34" s="11"/>
      <c r="K34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MAY 22 Position </vt:lpstr>
      <vt:lpstr>Sheet1</vt:lpstr>
      <vt:lpstr>Commissioned Places AB used</vt:lpstr>
      <vt:lpstr>'MAY 22 Position '!Print_Area</vt:lpstr>
    </vt:vector>
  </TitlesOfParts>
  <Company>London Borough of Southwark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High Needs Management plan</dc:title>
  <dc:creator>Richards, Dave</dc:creator>
  <cp:lastModifiedBy>Gray, Karen</cp:lastModifiedBy>
  <cp:lastPrinted>2022-06-08T13:39:23Z</cp:lastPrinted>
  <dcterms:created xsi:type="dcterms:W3CDTF">2021-07-27T09:08:15Z</dcterms:created>
  <dcterms:modified xsi:type="dcterms:W3CDTF">2022-06-19T11:25:03Z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oudStatistics_StoryID">
    <vt:lpwstr>d7d9eef0-b16a-4b6d-a902-afd1730efd97</vt:lpwstr>
  </property>
</Properties>
</file>